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-135" windowWidth="15480" windowHeight="11340"/>
  </bookViews>
  <sheets>
    <sheet name="PLANILHA" sheetId="11" r:id="rId1"/>
    <sheet name="RELAÇÃO DE RUAS " sheetId="9" r:id="rId2"/>
    <sheet name="MEMORIA" sheetId="10" r:id="rId3"/>
  </sheets>
  <definedNames>
    <definedName name="_xlnm.Print_Area" localSheetId="2">MEMORIA!$A$1:$P$31</definedName>
    <definedName name="_xlnm.Print_Area" localSheetId="0">PLANILHA!$A$1:$AM$74</definedName>
    <definedName name="_xlnm.Print_Area" localSheetId="1">'RELAÇÃO DE RUAS '!$A$1:$M$25</definedName>
    <definedName name="_xlnm.Print_Titles" localSheetId="2">MEMORIA!$1:$9</definedName>
    <definedName name="_xlnm.Print_Titles" localSheetId="0">PLANILHA!$2:$29</definedName>
  </definedNames>
  <calcPr calcId="125725"/>
</workbook>
</file>

<file path=xl/calcChain.xml><?xml version="1.0" encoding="utf-8"?>
<calcChain xmlns="http://schemas.openxmlformats.org/spreadsheetml/2006/main">
  <c r="L14" i="9"/>
  <c r="L11"/>
  <c r="L12"/>
  <c r="L13"/>
  <c r="L15"/>
  <c r="L16"/>
  <c r="M16"/>
  <c r="M15"/>
  <c r="M14"/>
  <c r="M11"/>
  <c r="U51" i="11" l="1"/>
  <c r="L18" i="9"/>
  <c r="L25" s="1"/>
  <c r="F37" i="11" l="1"/>
  <c r="AI18"/>
  <c r="C18" i="9" l="1"/>
  <c r="G17"/>
  <c r="F17"/>
  <c r="D15" l="1"/>
  <c r="E15" s="1"/>
  <c r="G15" s="1"/>
  <c r="F11"/>
  <c r="F12"/>
  <c r="F13"/>
  <c r="F14"/>
  <c r="F16"/>
  <c r="E11"/>
  <c r="G11" s="1"/>
  <c r="E12"/>
  <c r="G12" s="1"/>
  <c r="E13"/>
  <c r="G13" s="1"/>
  <c r="E14"/>
  <c r="G14" s="1"/>
  <c r="E16"/>
  <c r="G16" s="1"/>
  <c r="G18" l="1"/>
  <c r="F15"/>
  <c r="F18" s="1"/>
  <c r="U53" i="11"/>
  <c r="F25" i="9" l="1"/>
  <c r="F14" i="10" s="1"/>
  <c r="G25" i="9"/>
  <c r="F17" i="10" s="1"/>
  <c r="U38" i="11" s="1"/>
  <c r="AA38" s="1"/>
  <c r="F45"/>
  <c r="B3" i="10"/>
  <c r="B5"/>
  <c r="F11"/>
  <c r="U31" i="11"/>
  <c r="AA31" s="1"/>
  <c r="AA32" s="1"/>
  <c r="M25" i="9"/>
  <c r="D23" i="10" s="1"/>
  <c r="U46" i="11" s="1"/>
  <c r="AA46" s="1"/>
  <c r="G24" i="9"/>
  <c r="H25"/>
  <c r="F27" i="10"/>
  <c r="U52" i="11" s="1"/>
  <c r="AA52" s="1"/>
  <c r="I25" i="9"/>
  <c r="F26" i="10" s="1"/>
  <c r="AA51" i="11"/>
  <c r="J25" i="9"/>
  <c r="D22" i="10"/>
  <c r="U45" i="11" s="1"/>
  <c r="AA45" s="1"/>
  <c r="K25"/>
  <c r="N25"/>
  <c r="AE35"/>
  <c r="A30"/>
  <c r="F30"/>
  <c r="AA30"/>
  <c r="AE30"/>
  <c r="AH30"/>
  <c r="A31"/>
  <c r="F31"/>
  <c r="F34"/>
  <c r="F35"/>
  <c r="F36"/>
  <c r="F38"/>
  <c r="F39"/>
  <c r="F40"/>
  <c r="F41"/>
  <c r="F44"/>
  <c r="F46"/>
  <c r="F49"/>
  <c r="F50"/>
  <c r="AA50"/>
  <c r="F51"/>
  <c r="F52"/>
  <c r="F53"/>
  <c r="AA53"/>
  <c r="AA58"/>
  <c r="AE38" l="1"/>
  <c r="AH38" s="1"/>
  <c r="AE37"/>
  <c r="AE40"/>
  <c r="AE45"/>
  <c r="AH45" s="1"/>
  <c r="AE36"/>
  <c r="AA59"/>
  <c r="U35"/>
  <c r="AA35" s="1"/>
  <c r="F15" i="10"/>
  <c r="J15" s="1"/>
  <c r="AA47" i="11"/>
  <c r="AA54" s="1"/>
  <c r="F18" i="10"/>
  <c r="AE53" i="11"/>
  <c r="AH53" s="1"/>
  <c r="AE31"/>
  <c r="AH31" s="1"/>
  <c r="AE41"/>
  <c r="AE58"/>
  <c r="AH58" s="1"/>
  <c r="AE50"/>
  <c r="AH50" s="1"/>
  <c r="AE52"/>
  <c r="AH52" s="1"/>
  <c r="AE39"/>
  <c r="AE51"/>
  <c r="AH51" s="1"/>
  <c r="AE46"/>
  <c r="AH46" s="1"/>
  <c r="AH35" l="1"/>
  <c r="AH32"/>
  <c r="U36"/>
  <c r="J16" i="10"/>
  <c r="O16" s="1"/>
  <c r="U37" i="11" s="1"/>
  <c r="AH54"/>
  <c r="AH47"/>
  <c r="AH59"/>
  <c r="F19" i="10"/>
  <c r="J19" s="1"/>
  <c r="L19" s="1"/>
  <c r="U39" i="11"/>
  <c r="AA39" s="1"/>
  <c r="AH39" l="1"/>
  <c r="AA37"/>
  <c r="AH37"/>
  <c r="L20" i="10"/>
  <c r="P20" s="1"/>
  <c r="U41" i="11" s="1"/>
  <c r="AH36"/>
  <c r="AA36"/>
  <c r="AA41" l="1"/>
  <c r="AH41"/>
  <c r="U40" l="1"/>
  <c r="AA40" s="1"/>
  <c r="AA42" s="1"/>
  <c r="AA60" s="1"/>
  <c r="AH40" l="1"/>
  <c r="AH42" l="1"/>
  <c r="AH60" l="1"/>
</calcChain>
</file>

<file path=xl/sharedStrings.xml><?xml version="1.0" encoding="utf-8"?>
<sst xmlns="http://schemas.openxmlformats.org/spreadsheetml/2006/main" count="220" uniqueCount="165">
  <si>
    <t>ITEM</t>
  </si>
  <si>
    <t>CÓDIGO</t>
  </si>
  <si>
    <t>1.1</t>
  </si>
  <si>
    <t>2.1</t>
  </si>
  <si>
    <t>RELAÇÃO DE RUAS</t>
  </si>
  <si>
    <t>3.1</t>
  </si>
  <si>
    <t>%</t>
  </si>
  <si>
    <t>NOME DAS RUAS</t>
  </si>
  <si>
    <t>TOTAIS GERAIS</t>
  </si>
  <si>
    <t>COMPRIMENTO (m)</t>
  </si>
  <si>
    <t>MEMÓRIA DE CÁLCULO DOS QUANTITATIVOS</t>
  </si>
  <si>
    <t>DISCRIMINAÇÃO DOS SERVIÇOS</t>
  </si>
  <si>
    <t>COMPR. (m)</t>
  </si>
  <si>
    <t>LARG. (m)</t>
  </si>
  <si>
    <t>ÁREA (m²)</t>
  </si>
  <si>
    <t>ESP. (m)</t>
  </si>
  <si>
    <t>VOLUME (m³)</t>
  </si>
  <si>
    <t>PESO ESPCIF. (ton/m³)</t>
  </si>
  <si>
    <t>PESO (ton)</t>
  </si>
  <si>
    <t>DMT (km)</t>
  </si>
  <si>
    <t>MOM. TRANSP. (tonxkm)</t>
  </si>
  <si>
    <t>MOM. TRANSP. (m³xkm)</t>
  </si>
  <si>
    <t>2.2</t>
  </si>
  <si>
    <t>4.1</t>
  </si>
  <si>
    <t>IMPLANTAÇÃO</t>
  </si>
  <si>
    <t>CONSUMO DE MATERIAIS</t>
  </si>
  <si>
    <t>3.2</t>
  </si>
  <si>
    <t>5.1</t>
  </si>
  <si>
    <t>UNID.</t>
  </si>
  <si>
    <t>LARGURA (sub-leito, Base e Imprimação) m</t>
  </si>
  <si>
    <t>LARGURA (pintura e capa) m</t>
  </si>
  <si>
    <t>m³</t>
  </si>
  <si>
    <t>m²</t>
  </si>
  <si>
    <t xml:space="preserve"> </t>
  </si>
  <si>
    <t>4.3</t>
  </si>
  <si>
    <t>4.2</t>
  </si>
  <si>
    <t>PLACA DE PARE R-1</t>
  </si>
  <si>
    <t>RAMPA ACESSIBILIDADE</t>
  </si>
  <si>
    <t>área= 0,28 m/placa</t>
  </si>
  <si>
    <t>RECAPEAMENTO</t>
  </si>
  <si>
    <t>2.3</t>
  </si>
  <si>
    <t xml:space="preserve">ORÇAMENTO DISCRIMINATIVO </t>
  </si>
  <si>
    <t>Proponente</t>
  </si>
  <si>
    <t>Nº do Contrato de Repasse - OGU</t>
  </si>
  <si>
    <t>Empreendimento ( Nome/Apelido)</t>
  </si>
  <si>
    <t>Município</t>
  </si>
  <si>
    <t>UF</t>
  </si>
  <si>
    <t>MG</t>
  </si>
  <si>
    <t>Programa</t>
  </si>
  <si>
    <t>Gestor (Ministério)</t>
  </si>
  <si>
    <t>Data-Base (mês de referência)</t>
  </si>
  <si>
    <t>Regime de execução das obras:</t>
  </si>
  <si>
    <t>Composição do BDI sugerida</t>
  </si>
  <si>
    <t>Intervalos admissíveis sem justificativa</t>
  </si>
  <si>
    <t>Composição de BDI Adotada</t>
  </si>
  <si>
    <t>BDI Proposto:</t>
  </si>
  <si>
    <t>Garantia (G)</t>
  </si>
  <si>
    <t xml:space="preserve">De </t>
  </si>
  <si>
    <t>até</t>
  </si>
  <si>
    <t xml:space="preserve">  Garantia:</t>
  </si>
  <si>
    <r>
      <t xml:space="preserve"> BDI =</t>
    </r>
    <r>
      <rPr>
        <u/>
        <sz val="8"/>
        <rFont val="Arial"/>
        <family val="2"/>
      </rPr>
      <t xml:space="preserve"> (1+AC)x(1+DF)x(1+(G+R))x(1+L)</t>
    </r>
    <r>
      <rPr>
        <sz val="8"/>
        <rFont val="Arial"/>
        <family val="2"/>
      </rPr>
      <t xml:space="preserve">)  -1
                                  1-T
  </t>
    </r>
    <r>
      <rPr>
        <u/>
        <sz val="8"/>
        <rFont val="Arial"/>
        <family val="2"/>
      </rPr>
      <t>Observação</t>
    </r>
    <r>
      <rPr>
        <sz val="8"/>
        <rFont val="Arial"/>
        <family val="2"/>
      </rPr>
      <t>:
  i)   Composição do BDI, intervalos admissíveis e Fórmula de cálculo nos termos do Acórdão 325/2007 do TCU.</t>
    </r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</si>
  <si>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</si>
  <si>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</si>
  <si>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</si>
  <si>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</si>
  <si>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</si>
  <si>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</si>
  <si>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</si>
  <si>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</si>
  <si>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Tributos (T)</t>
  </si>
  <si>
    <t xml:space="preserve">  Tributos:</t>
  </si>
  <si>
    <t>DESCRIÇÃO DOS SERVIÇOS</t>
  </si>
  <si>
    <t xml:space="preserve">UN </t>
  </si>
  <si>
    <t>QUANT</t>
  </si>
  <si>
    <t>VALORES (R$)</t>
  </si>
  <si>
    <t>tributos</t>
  </si>
  <si>
    <t>FONTE</t>
  </si>
  <si>
    <t>CUSTO</t>
  </si>
  <si>
    <t>PREÇO</t>
  </si>
  <si>
    <t>iss</t>
  </si>
  <si>
    <t>UNITÁRIO</t>
  </si>
  <si>
    <t>TOTAL ITEM</t>
  </si>
  <si>
    <t>pis</t>
  </si>
  <si>
    <t>cofins</t>
  </si>
  <si>
    <t>SINAPI</t>
  </si>
  <si>
    <t>SUBTOTAL 1</t>
  </si>
  <si>
    <t>m³.km</t>
  </si>
  <si>
    <t>SUBTOTAL 2</t>
  </si>
  <si>
    <t>ton</t>
  </si>
  <si>
    <t>t.km</t>
  </si>
  <si>
    <t>SUBTOTAL 3</t>
  </si>
  <si>
    <t>73789/002</t>
  </si>
  <si>
    <t>m</t>
  </si>
  <si>
    <t>SUBTOTAL 4</t>
  </si>
  <si>
    <t>unid.</t>
  </si>
  <si>
    <t>4 S 06 200 02</t>
  </si>
  <si>
    <t>TOTAIS:</t>
  </si>
  <si>
    <t>CUSTO:</t>
  </si>
  <si>
    <t>PREÇO:</t>
  </si>
  <si>
    <t xml:space="preserve">                      Declaro para os devidos fins que os itens apresentados neste Orçamento Discriminativo estão com os quantitativos compatíveis com os projetos / especificações técnicas que compõem a proposta do referido Contrato de Repasse e os custos unitários previstos são iguais ou inferiores à mediana do SINAPI atendendo, portanto, à Lei de Diretrizes Orçamentárias - LDO em vigor. </t>
  </si>
  <si>
    <t xml:space="preserve">REGULARIZACAO E COMPACTACAO DE SUBLEITO ATE 20 CM DE ESPESSURA </t>
  </si>
  <si>
    <t>BASE DE SOLO - BRITA (50/50), MISTURA EM USINA, COMPACTACAO 100% PROCTOR MODIFICADO, EXCLUSIVE ESCAVACAO, CARGA E TRANSPORTE</t>
  </si>
  <si>
    <t>EMPOLAMENTO %</t>
  </si>
  <si>
    <t>IMPRIMACAO DE BASE DE PAVIMENTACAO COM EMULSAO CM-30</t>
  </si>
  <si>
    <t>PINTURA DE LIGACAO COM EMULSAO RR-1C</t>
  </si>
  <si>
    <t>FABRICAÇÃO E APLICAÇÃO DE CONCRETO BETUMINOSO USINADO A QUENTE(CBUQ),CAP 50/70, EXCLUSIVE TRANSPORTE</t>
  </si>
  <si>
    <t>TRANSPORTE COMERCIAL COM CAMINHAO BASCULANTE 6 M3, RODOVIA PAVIMENTADA (CBUQ) - DMT = 100 KM</t>
  </si>
  <si>
    <t>PAVIMENTAÇÃO ASFÁLTICA</t>
  </si>
  <si>
    <t>DRENAGEM SUPERFICIAL</t>
  </si>
  <si>
    <t>5.2</t>
  </si>
  <si>
    <t>MEIO-FIO DE CONCRETO MOLDADO NO LOCAL, USINADO 15 MPA, COM 0,30 M ALTURA X 0,15 M BASE, REJUNTE EM ARGAMASSA TRACO 1:3,5 (CIMENTO E AREIA)</t>
  </si>
  <si>
    <t>SINALIZACAO HORIZONTAL COM TINTA RETRORREFLETIVA A BASE DE RESINA ACRILICA COM MICROESFERAS DE VIDRO (FAIXA DE PEDESTRE) (dimensões 3,00 x 0,40 m) cada faixa</t>
  </si>
  <si>
    <t>FORN. E IMPLANTAÇÃO PLACA SINAL. TOT. REFLETIVA (sendo Ø 0,60 m cada)</t>
  </si>
  <si>
    <t xml:space="preserve">POSTE ACO H = 2,5M D = 75MM TIPO XR-701/1 XOULUX OU TPD-236/1 TROPICO </t>
  </si>
  <si>
    <t>OBRAS COMPLEMENTARES</t>
  </si>
  <si>
    <t>SERVIÇOS PRELIMINARES</t>
  </si>
  <si>
    <t>Pavimentação Asfáltico em C.B.U.Q. (Concreto Betuminoso Usinado a Quente)</t>
  </si>
  <si>
    <t>2.4</t>
  </si>
  <si>
    <t>2.5</t>
  </si>
  <si>
    <t>2.6</t>
  </si>
  <si>
    <t>2.7</t>
  </si>
  <si>
    <t>4.4</t>
  </si>
  <si>
    <t>Maravilhas</t>
  </si>
  <si>
    <t>SUBTOTAL 5</t>
  </si>
  <si>
    <t>SETOP</t>
  </si>
  <si>
    <t>URBANIZAÇÃO</t>
  </si>
  <si>
    <t>Obra: PAVIMENTAÇÃO ASFÁLTICA</t>
  </si>
  <si>
    <t>URB-RAM-005</t>
  </si>
  <si>
    <t>RAMPA PARA ACESSO DE DEFICIENTE, EM CONCRETO SIMPLES FCK = 25 MPA, DESEMPENADA, COM PINTURA INDICATIVA, 02 DEMÃOS</t>
  </si>
  <si>
    <t>ÁREA DE PAVIMENTAÇÃO (imprimação, pintura e capa) m²</t>
  </si>
  <si>
    <t>ÁREA DE PAVIMENTAÇÃO (Sub-leito e Base) m²</t>
  </si>
  <si>
    <t>DNIT - MAIO-12</t>
  </si>
  <si>
    <t>PLACA ESMALTADA P/ IDENTIFICACAO NR DE RUA</t>
  </si>
  <si>
    <t>74209/001</t>
  </si>
  <si>
    <t>PLACA DE OBRA EM CHAPA DE ACO GALVANIZADO</t>
  </si>
  <si>
    <t>Total Apurado das ruas</t>
  </si>
  <si>
    <t xml:space="preserve">FAIXA DE SINALIZAÇÃO </t>
  </si>
  <si>
    <t>73916/002</t>
  </si>
  <si>
    <t>Responsável Técnico:Juderlei Souza de Aguilar</t>
  </si>
  <si>
    <t>CREA109267/D</t>
  </si>
  <si>
    <t>Local: Bairro Cidade Nova</t>
  </si>
  <si>
    <t>PREFEITURA MUNICIPAL DE PAPAGAIOS - MG</t>
  </si>
  <si>
    <t>DATA: 26/03/2013</t>
  </si>
  <si>
    <t>Prefeitura Municipal de Papagaios</t>
  </si>
  <si>
    <t>23405/1</t>
  </si>
  <si>
    <t>SARJETA DE CONCRETO ESTRUTURAL USINADO, E = 5 CM, L = 50 CM</t>
  </si>
  <si>
    <t>Geraldo vieira Xavier</t>
  </si>
  <si>
    <t>Miguel Nogueira</t>
  </si>
  <si>
    <t>Romeu Candido Vilaça</t>
  </si>
  <si>
    <t>Ines Ribeiro (TRECHO1)</t>
  </si>
  <si>
    <t>Ines Ribeiro  (TRECHO 2)</t>
  </si>
  <si>
    <t>Ines Ribeiro (TRECHO 3)</t>
  </si>
  <si>
    <t>TRANSPORTE COMERCIAL COM CAMINHAO BASCULANTE 6 M3, RODOVIA PAVIMENTADA (mistura solo-brita da usina até o local da obra) - DMT = 6 KM</t>
  </si>
  <si>
    <t>DATA: 16/07/2013</t>
  </si>
  <si>
    <t>100234859/2012</t>
  </si>
  <si>
    <t>Planejamento Urbano</t>
  </si>
  <si>
    <t>Cidades</t>
  </si>
  <si>
    <t>Sarjeta  TOTAL - CRUZAMENTOS</t>
  </si>
  <si>
    <t>(207 - 9,77)*2</t>
  </si>
  <si>
    <t>MEIO FIO TOTAL S/DESC</t>
  </si>
  <si>
    <t>DESCONTOS (MEIO FIO JÁ EXECUTADO)</t>
  </si>
  <si>
    <t>(64 + 151 - 8,7+52)*2</t>
  </si>
  <si>
    <t>(208 - 8,7)*2</t>
  </si>
  <si>
    <t>(51,35 + 78,65 - 8,7)*2</t>
  </si>
  <si>
    <t>Meio fio descontos= 652,43 ml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</si>
</sst>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_(* #,##0.000000000_);_(* \(#,##0.000000000\);_(* &quot;-&quot;??_);_(@_)"/>
    <numFmt numFmtId="168" formatCode="[$-416]mmmm\-yyyy;@"/>
    <numFmt numFmtId="169" formatCode="#,##0.00_ ;\-#,##0.00\ "/>
  </numFmts>
  <fonts count="2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4"/>
      <name val="Arial"/>
      <family val="2"/>
    </font>
    <font>
      <u/>
      <sz val="8"/>
      <name val="Arial"/>
      <family val="2"/>
    </font>
    <font>
      <sz val="9"/>
      <name val="Arial"/>
      <family val="2"/>
    </font>
    <font>
      <sz val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2"/>
      <color rgb="FF222222"/>
      <name val="Times New Roman"/>
      <family val="1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D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418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3" fillId="6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right" vertical="center"/>
    </xf>
    <xf numFmtId="0" fontId="3" fillId="6" borderId="3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6" borderId="1" xfId="0" applyFont="1" applyFill="1" applyBorder="1" applyAlignment="1">
      <alignment vertical="center"/>
    </xf>
    <xf numFmtId="0" fontId="3" fillId="6" borderId="0" xfId="0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right" vertical="center"/>
    </xf>
    <xf numFmtId="0" fontId="3" fillId="6" borderId="2" xfId="0" applyFont="1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3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vertical="center" wrapText="1"/>
    </xf>
    <xf numFmtId="165" fontId="5" fillId="6" borderId="10" xfId="5" applyFont="1" applyFill="1" applyBorder="1" applyAlignment="1">
      <alignment horizontal="center" vertical="center"/>
    </xf>
    <xf numFmtId="165" fontId="5" fillId="6" borderId="10" xfId="5" applyFont="1" applyFill="1" applyBorder="1" applyAlignment="1">
      <alignment vertical="center"/>
    </xf>
    <xf numFmtId="165" fontId="5" fillId="6" borderId="12" xfId="5" applyFont="1" applyFill="1" applyBorder="1" applyAlignment="1">
      <alignment vertical="center"/>
    </xf>
    <xf numFmtId="165" fontId="0" fillId="0" borderId="0" xfId="5" applyFont="1" applyFill="1" applyBorder="1" applyAlignment="1">
      <alignment vertical="center"/>
    </xf>
    <xf numFmtId="165" fontId="3" fillId="6" borderId="12" xfId="5" applyFont="1" applyFill="1" applyBorder="1" applyAlignment="1">
      <alignment vertical="center"/>
    </xf>
    <xf numFmtId="165" fontId="0" fillId="0" borderId="0" xfId="0" applyNumberFormat="1"/>
    <xf numFmtId="165" fontId="17" fillId="0" borderId="0" xfId="5" applyFont="1" applyAlignment="1">
      <alignment vertical="center"/>
    </xf>
    <xf numFmtId="165" fontId="3" fillId="7" borderId="10" xfId="5" applyFont="1" applyFill="1" applyBorder="1" applyAlignment="1">
      <alignment vertical="center"/>
    </xf>
    <xf numFmtId="167" fontId="0" fillId="0" borderId="0" xfId="0" applyNumberFormat="1" applyAlignment="1">
      <alignment vertical="center"/>
    </xf>
    <xf numFmtId="165" fontId="3" fillId="7" borderId="12" xfId="5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4" xfId="0" applyBorder="1" applyAlignment="1">
      <alignment horizontal="right" vertical="center"/>
    </xf>
    <xf numFmtId="165" fontId="0" fillId="0" borderId="10" xfId="5" applyFon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0" fontId="0" fillId="0" borderId="0" xfId="0" applyBorder="1" applyAlignment="1">
      <alignment horizontal="right" vertical="center"/>
    </xf>
    <xf numFmtId="165" fontId="0" fillId="0" borderId="15" xfId="5" applyFont="1" applyBorder="1" applyAlignment="1">
      <alignment vertical="center"/>
    </xf>
    <xf numFmtId="165" fontId="0" fillId="0" borderId="15" xfId="0" applyNumberFormat="1" applyBorder="1" applyAlignment="1">
      <alignment vertical="center"/>
    </xf>
    <xf numFmtId="0" fontId="3" fillId="0" borderId="16" xfId="0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3" fillId="0" borderId="17" xfId="0" applyNumberFormat="1" applyFont="1" applyBorder="1" applyAlignment="1">
      <alignment vertical="center"/>
    </xf>
    <xf numFmtId="0" fontId="0" fillId="6" borderId="10" xfId="0" applyFill="1" applyBorder="1"/>
    <xf numFmtId="165" fontId="7" fillId="6" borderId="10" xfId="5" applyFont="1" applyFill="1" applyBorder="1"/>
    <xf numFmtId="0" fontId="5" fillId="6" borderId="4" xfId="0" applyFont="1" applyFill="1" applyBorder="1" applyAlignment="1">
      <alignment horizontal="center" vertical="center"/>
    </xf>
    <xf numFmtId="165" fontId="3" fillId="6" borderId="10" xfId="5" applyFont="1" applyFill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0" fillId="6" borderId="18" xfId="0" applyFill="1" applyBorder="1" applyAlignment="1">
      <alignment vertical="center"/>
    </xf>
    <xf numFmtId="0" fontId="0" fillId="6" borderId="12" xfId="0" applyFill="1" applyBorder="1"/>
    <xf numFmtId="0" fontId="8" fillId="0" borderId="18" xfId="0" applyFont="1" applyBorder="1" applyAlignment="1">
      <alignment horizontal="center" vertical="center"/>
    </xf>
    <xf numFmtId="0" fontId="0" fillId="6" borderId="19" xfId="0" applyFill="1" applyBorder="1" applyAlignment="1">
      <alignment vertical="center"/>
    </xf>
    <xf numFmtId="0" fontId="0" fillId="6" borderId="20" xfId="0" applyFill="1" applyBorder="1" applyAlignment="1">
      <alignment vertical="center"/>
    </xf>
    <xf numFmtId="165" fontId="0" fillId="0" borderId="13" xfId="0" applyNumberFormat="1" applyBorder="1" applyAlignment="1">
      <alignment vertical="center"/>
    </xf>
    <xf numFmtId="165" fontId="7" fillId="6" borderId="21" xfId="5" applyFont="1" applyFill="1" applyBorder="1"/>
    <xf numFmtId="0" fontId="3" fillId="6" borderId="4" xfId="0" applyFont="1" applyFill="1" applyBorder="1" applyAlignment="1">
      <alignment horizontal="center" vertical="center"/>
    </xf>
    <xf numFmtId="0" fontId="0" fillId="6" borderId="22" xfId="0" applyFill="1" applyBorder="1"/>
    <xf numFmtId="0" fontId="5" fillId="6" borderId="21" xfId="0" applyFont="1" applyFill="1" applyBorder="1"/>
    <xf numFmtId="0" fontId="0" fillId="8" borderId="10" xfId="0" applyFill="1" applyBorder="1"/>
    <xf numFmtId="165" fontId="3" fillId="8" borderId="10" xfId="5" applyFont="1" applyFill="1" applyBorder="1" applyAlignment="1">
      <alignment vertical="center"/>
    </xf>
    <xf numFmtId="0" fontId="0" fillId="8" borderId="12" xfId="0" applyFill="1" applyBorder="1"/>
    <xf numFmtId="165" fontId="3" fillId="8" borderId="23" xfId="0" applyNumberFormat="1" applyFont="1" applyFill="1" applyBorder="1"/>
    <xf numFmtId="165" fontId="3" fillId="8" borderId="24" xfId="0" applyNumberFormat="1" applyFont="1" applyFill="1" applyBorder="1"/>
    <xf numFmtId="4" fontId="3" fillId="6" borderId="10" xfId="0" applyNumberFormat="1" applyFont="1" applyFill="1" applyBorder="1" applyAlignment="1">
      <alignment horizontal="center" vertical="center" wrapText="1"/>
    </xf>
    <xf numFmtId="165" fontId="3" fillId="0" borderId="10" xfId="5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165" fontId="3" fillId="0" borderId="12" xfId="5" applyFont="1" applyFill="1" applyBorder="1" applyAlignment="1">
      <alignment vertical="center"/>
    </xf>
    <xf numFmtId="0" fontId="9" fillId="6" borderId="0" xfId="0" applyFont="1" applyFill="1" applyBorder="1" applyAlignment="1" applyProtection="1">
      <alignment horizontal="left" vertical="center"/>
    </xf>
    <xf numFmtId="0" fontId="9" fillId="6" borderId="0" xfId="0" applyFont="1" applyFill="1" applyAlignment="1" applyProtection="1">
      <alignment vertical="center"/>
    </xf>
    <xf numFmtId="0" fontId="9" fillId="6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0" fillId="6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left" vertical="center"/>
    </xf>
    <xf numFmtId="0" fontId="10" fillId="6" borderId="0" xfId="0" applyFont="1" applyFill="1" applyAlignment="1" applyProtection="1">
      <alignment horizontal="left" vertical="center"/>
    </xf>
    <xf numFmtId="0" fontId="9" fillId="6" borderId="0" xfId="0" applyFont="1" applyFill="1" applyAlignment="1" applyProtection="1">
      <alignment horizontal="centerContinuous" vertical="center"/>
    </xf>
    <xf numFmtId="0" fontId="9" fillId="6" borderId="13" xfId="0" applyFont="1" applyFill="1" applyBorder="1" applyAlignment="1" applyProtection="1">
      <alignment horizontal="left" vertical="center"/>
    </xf>
    <xf numFmtId="0" fontId="9" fillId="6" borderId="27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12" fillId="6" borderId="0" xfId="0" applyFont="1" applyFill="1" applyBorder="1" applyAlignment="1" applyProtection="1">
      <alignment horizontal="left" vertical="center"/>
    </xf>
    <xf numFmtId="0" fontId="12" fillId="6" borderId="0" xfId="0" applyFont="1" applyFill="1" applyAlignment="1" applyProtection="1">
      <alignment horizontal="left" vertical="center"/>
    </xf>
    <xf numFmtId="0" fontId="12" fillId="6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Continuous" vertical="center"/>
    </xf>
    <xf numFmtId="0" fontId="0" fillId="6" borderId="0" xfId="0" applyFill="1" applyAlignment="1" applyProtection="1">
      <alignment vertical="center"/>
    </xf>
    <xf numFmtId="0" fontId="9" fillId="6" borderId="13" xfId="0" applyFont="1" applyFill="1" applyBorder="1" applyAlignment="1" applyProtection="1">
      <alignment vertical="center"/>
    </xf>
    <xf numFmtId="0" fontId="0" fillId="6" borderId="27" xfId="0" applyFill="1" applyBorder="1" applyAlignment="1" applyProtection="1">
      <alignment vertical="center"/>
    </xf>
    <xf numFmtId="0" fontId="12" fillId="6" borderId="0" xfId="0" applyFont="1" applyFill="1" applyBorder="1" applyAlignment="1" applyProtection="1">
      <alignment vertical="center"/>
    </xf>
    <xf numFmtId="0" fontId="9" fillId="6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3" borderId="28" xfId="0" applyFont="1" applyFill="1" applyBorder="1" applyAlignment="1" applyProtection="1">
      <alignment vertical="center"/>
    </xf>
    <xf numFmtId="0" fontId="9" fillId="3" borderId="29" xfId="0" applyFont="1" applyFill="1" applyBorder="1" applyAlignment="1" applyProtection="1">
      <alignment vertical="center"/>
    </xf>
    <xf numFmtId="0" fontId="9" fillId="3" borderId="30" xfId="0" applyFont="1" applyFill="1" applyBorder="1" applyAlignment="1" applyProtection="1">
      <alignment vertical="center"/>
    </xf>
    <xf numFmtId="0" fontId="9" fillId="3" borderId="31" xfId="0" applyFont="1" applyFill="1" applyBorder="1" applyAlignment="1" applyProtection="1">
      <alignment vertical="center"/>
    </xf>
    <xf numFmtId="0" fontId="9" fillId="6" borderId="32" xfId="0" applyFont="1" applyFill="1" applyBorder="1" applyAlignment="1" applyProtection="1">
      <alignment horizontal="left" vertical="center"/>
    </xf>
    <xf numFmtId="0" fontId="9" fillId="6" borderId="33" xfId="0" applyFont="1" applyFill="1" applyBorder="1" applyAlignment="1" applyProtection="1">
      <alignment horizontal="left" vertical="center"/>
    </xf>
    <xf numFmtId="10" fontId="9" fillId="6" borderId="32" xfId="0" applyNumberFormat="1" applyFont="1" applyFill="1" applyBorder="1" applyAlignment="1" applyProtection="1">
      <alignment vertical="center"/>
    </xf>
    <xf numFmtId="0" fontId="9" fillId="6" borderId="33" xfId="0" applyFont="1" applyFill="1" applyBorder="1" applyAlignment="1" applyProtection="1">
      <alignment horizontal="center" vertical="center"/>
    </xf>
    <xf numFmtId="0" fontId="9" fillId="6" borderId="32" xfId="0" applyFont="1" applyFill="1" applyBorder="1" applyAlignment="1" applyProtection="1">
      <alignment vertical="center"/>
    </xf>
    <xf numFmtId="0" fontId="9" fillId="6" borderId="33" xfId="0" applyFont="1" applyFill="1" applyBorder="1" applyAlignment="1" applyProtection="1">
      <alignment vertical="center"/>
    </xf>
    <xf numFmtId="0" fontId="9" fillId="6" borderId="34" xfId="0" applyFont="1" applyFill="1" applyBorder="1" applyAlignment="1" applyProtection="1">
      <alignment horizontal="left" vertical="center"/>
    </xf>
    <xf numFmtId="0" fontId="9" fillId="6" borderId="35" xfId="0" applyFont="1" applyFill="1" applyBorder="1" applyAlignment="1" applyProtection="1">
      <alignment horizontal="left" vertical="center"/>
    </xf>
    <xf numFmtId="10" fontId="9" fillId="6" borderId="34" xfId="0" applyNumberFormat="1" applyFont="1" applyFill="1" applyBorder="1" applyAlignment="1" applyProtection="1">
      <alignment vertical="center"/>
    </xf>
    <xf numFmtId="0" fontId="9" fillId="6" borderId="35" xfId="0" applyFont="1" applyFill="1" applyBorder="1" applyAlignment="1" applyProtection="1">
      <alignment horizontal="center" vertical="center"/>
    </xf>
    <xf numFmtId="0" fontId="9" fillId="6" borderId="34" xfId="0" applyFont="1" applyFill="1" applyBorder="1" applyAlignment="1" applyProtection="1">
      <alignment vertical="center"/>
    </xf>
    <xf numFmtId="0" fontId="9" fillId="6" borderId="35" xfId="0" applyFont="1" applyFill="1" applyBorder="1" applyAlignment="1" applyProtection="1">
      <alignment vertical="center"/>
    </xf>
    <xf numFmtId="0" fontId="9" fillId="6" borderId="36" xfId="0" applyFont="1" applyFill="1" applyBorder="1" applyAlignment="1" applyProtection="1">
      <alignment horizontal="left" vertical="center"/>
    </xf>
    <xf numFmtId="0" fontId="9" fillId="6" borderId="37" xfId="0" applyFont="1" applyFill="1" applyBorder="1" applyAlignment="1" applyProtection="1">
      <alignment horizontal="left" vertical="center"/>
    </xf>
    <xf numFmtId="10" fontId="9" fillId="6" borderId="36" xfId="0" applyNumberFormat="1" applyFont="1" applyFill="1" applyBorder="1" applyAlignment="1" applyProtection="1">
      <alignment vertical="center"/>
    </xf>
    <xf numFmtId="0" fontId="9" fillId="6" borderId="37" xfId="0" applyFont="1" applyFill="1" applyBorder="1" applyAlignment="1" applyProtection="1">
      <alignment horizontal="center" vertical="center"/>
    </xf>
    <xf numFmtId="0" fontId="9" fillId="6" borderId="36" xfId="0" applyFont="1" applyFill="1" applyBorder="1" applyAlignment="1" applyProtection="1">
      <alignment vertical="center"/>
    </xf>
    <xf numFmtId="0" fontId="9" fillId="6" borderId="37" xfId="0" applyFont="1" applyFill="1" applyBorder="1" applyAlignment="1" applyProtection="1">
      <alignment vertical="center"/>
    </xf>
    <xf numFmtId="0" fontId="10" fillId="3" borderId="28" xfId="0" applyFont="1" applyFill="1" applyBorder="1" applyAlignment="1" applyProtection="1">
      <alignment vertical="center"/>
    </xf>
    <xf numFmtId="0" fontId="10" fillId="3" borderId="38" xfId="0" applyFont="1" applyFill="1" applyBorder="1" applyAlignment="1" applyProtection="1">
      <alignment vertical="center"/>
    </xf>
    <xf numFmtId="0" fontId="10" fillId="3" borderId="29" xfId="0" applyFont="1" applyFill="1" applyBorder="1" applyAlignment="1" applyProtection="1">
      <alignment vertical="center"/>
    </xf>
    <xf numFmtId="0" fontId="9" fillId="0" borderId="10" xfId="0" applyFont="1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vertical="center"/>
    </xf>
    <xf numFmtId="0" fontId="10" fillId="3" borderId="27" xfId="0" applyFont="1" applyFill="1" applyBorder="1" applyAlignment="1" applyProtection="1">
      <alignment vertical="center"/>
    </xf>
    <xf numFmtId="10" fontId="9" fillId="0" borderId="10" xfId="3" applyNumberFormat="1" applyFont="1" applyBorder="1" applyAlignment="1" applyProtection="1">
      <alignment vertical="center"/>
    </xf>
    <xf numFmtId="0" fontId="10" fillId="3" borderId="30" xfId="0" applyFont="1" applyFill="1" applyBorder="1" applyAlignment="1" applyProtection="1">
      <alignment vertical="center"/>
    </xf>
    <xf numFmtId="0" fontId="10" fillId="3" borderId="39" xfId="0" applyFont="1" applyFill="1" applyBorder="1" applyAlignment="1" applyProtection="1">
      <alignment vertical="center"/>
    </xf>
    <xf numFmtId="0" fontId="10" fillId="3" borderId="31" xfId="0" applyFont="1" applyFill="1" applyBorder="1" applyAlignment="1" applyProtection="1">
      <alignment vertical="center"/>
    </xf>
    <xf numFmtId="0" fontId="10" fillId="4" borderId="40" xfId="0" applyFont="1" applyFill="1" applyBorder="1" applyAlignment="1" applyProtection="1">
      <alignment horizontal="center" vertical="center"/>
      <protection locked="0"/>
    </xf>
    <xf numFmtId="4" fontId="14" fillId="4" borderId="34" xfId="0" applyNumberFormat="1" applyFont="1" applyFill="1" applyBorder="1" applyAlignment="1" applyProtection="1">
      <alignment horizontal="right" vertical="center"/>
      <protection locked="0"/>
    </xf>
    <xf numFmtId="4" fontId="14" fillId="4" borderId="35" xfId="0" applyNumberFormat="1" applyFont="1" applyFill="1" applyBorder="1" applyAlignment="1" applyProtection="1">
      <alignment horizontal="right" vertical="center"/>
      <protection locked="0"/>
    </xf>
    <xf numFmtId="4" fontId="14" fillId="4" borderId="41" xfId="0" applyNumberFormat="1" applyFont="1" applyFill="1" applyBorder="1" applyAlignment="1" applyProtection="1">
      <alignment horizontal="right" vertical="center"/>
      <protection locked="0"/>
    </xf>
    <xf numFmtId="0" fontId="14" fillId="4" borderId="25" xfId="0" applyFont="1" applyFill="1" applyBorder="1" applyAlignment="1" applyProtection="1">
      <alignment horizontal="center" vertical="center"/>
      <protection locked="0"/>
    </xf>
    <xf numFmtId="49" fontId="14" fillId="4" borderId="41" xfId="0" applyNumberFormat="1" applyFont="1" applyFill="1" applyBorder="1" applyAlignment="1" applyProtection="1">
      <alignment horizontal="center" vertical="center"/>
      <protection locked="0"/>
    </xf>
    <xf numFmtId="0" fontId="14" fillId="4" borderId="41" xfId="0" applyFont="1" applyFill="1" applyBorder="1" applyAlignment="1" applyProtection="1">
      <alignment horizontal="center" vertical="center"/>
      <protection locked="0"/>
    </xf>
    <xf numFmtId="49" fontId="14" fillId="4" borderId="34" xfId="0" applyNumberFormat="1" applyFont="1" applyFill="1" applyBorder="1" applyAlignment="1" applyProtection="1">
      <alignment horizontal="center" vertical="center"/>
      <protection locked="0"/>
    </xf>
    <xf numFmtId="0" fontId="14" fillId="4" borderId="34" xfId="0" applyFont="1" applyFill="1" applyBorder="1" applyAlignment="1" applyProtection="1">
      <alignment horizontal="center" vertical="center"/>
      <protection locked="0"/>
    </xf>
    <xf numFmtId="0" fontId="10" fillId="4" borderId="25" xfId="0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Alignment="1" applyProtection="1">
      <alignment vertical="center"/>
    </xf>
    <xf numFmtId="0" fontId="9" fillId="4" borderId="25" xfId="0" applyFont="1" applyFill="1" applyBorder="1" applyAlignment="1" applyProtection="1">
      <alignment horizontal="center" vertical="center"/>
      <protection locked="0"/>
    </xf>
    <xf numFmtId="0" fontId="14" fillId="4" borderId="34" xfId="0" applyFont="1" applyFill="1" applyBorder="1" applyAlignment="1" applyProtection="1">
      <alignment vertical="center"/>
      <protection locked="0"/>
    </xf>
    <xf numFmtId="0" fontId="0" fillId="3" borderId="11" xfId="0" applyFill="1" applyBorder="1" applyAlignment="1" applyProtection="1">
      <alignment vertical="center"/>
    </xf>
    <xf numFmtId="0" fontId="0" fillId="3" borderId="2" xfId="0" applyFill="1" applyBorder="1" applyAlignment="1" applyProtection="1">
      <alignment vertical="center"/>
    </xf>
    <xf numFmtId="0" fontId="10" fillId="3" borderId="14" xfId="0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0" fillId="6" borderId="3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165" fontId="3" fillId="0" borderId="11" xfId="5" applyFont="1" applyFill="1" applyBorder="1" applyAlignment="1">
      <alignment vertical="center"/>
    </xf>
    <xf numFmtId="0" fontId="0" fillId="6" borderId="10" xfId="0" applyFont="1" applyFill="1" applyBorder="1" applyAlignment="1">
      <alignment vertical="center" wrapText="1"/>
    </xf>
    <xf numFmtId="43" fontId="9" fillId="0" borderId="0" xfId="0" applyNumberFormat="1" applyFont="1" applyAlignment="1" applyProtection="1">
      <alignment vertical="center"/>
    </xf>
    <xf numFmtId="0" fontId="16" fillId="6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165" fontId="5" fillId="6" borderId="0" xfId="5" applyFont="1" applyFill="1" applyBorder="1" applyAlignment="1">
      <alignment horizontal="center" vertical="center"/>
    </xf>
    <xf numFmtId="43" fontId="9" fillId="0" borderId="0" xfId="0" applyNumberFormat="1" applyFont="1" applyBorder="1" applyAlignment="1" applyProtection="1">
      <alignment vertical="center"/>
    </xf>
    <xf numFmtId="0" fontId="5" fillId="6" borderId="0" xfId="0" applyFont="1" applyFill="1" applyAlignment="1" applyProtection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 applyProtection="1">
      <alignment vertical="center" wrapText="1"/>
      <protection locked="0"/>
    </xf>
    <xf numFmtId="0" fontId="9" fillId="0" borderId="11" xfId="0" applyFont="1" applyFill="1" applyBorder="1" applyAlignment="1" applyProtection="1">
      <alignment vertical="center" wrapText="1"/>
      <protection locked="0"/>
    </xf>
    <xf numFmtId="0" fontId="10" fillId="0" borderId="10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3" fillId="6" borderId="10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/>
    </xf>
    <xf numFmtId="165" fontId="5" fillId="6" borderId="10" xfId="5" applyFont="1" applyFill="1" applyBorder="1" applyAlignment="1">
      <alignment horizontal="center" vertical="center"/>
    </xf>
    <xf numFmtId="165" fontId="5" fillId="6" borderId="10" xfId="5" applyFont="1" applyFill="1" applyBorder="1" applyAlignment="1">
      <alignment vertical="center"/>
    </xf>
    <xf numFmtId="0" fontId="0" fillId="0" borderId="10" xfId="0" applyBorder="1"/>
    <xf numFmtId="165" fontId="17" fillId="6" borderId="10" xfId="5" applyFont="1" applyFill="1" applyBorder="1" applyAlignment="1">
      <alignment horizontal="center" vertical="center"/>
    </xf>
    <xf numFmtId="165" fontId="9" fillId="0" borderId="0" xfId="0" applyNumberFormat="1" applyFont="1" applyAlignment="1" applyProtection="1">
      <alignment vertical="center"/>
    </xf>
    <xf numFmtId="0" fontId="5" fillId="0" borderId="10" xfId="0" applyFont="1" applyFill="1" applyBorder="1" applyAlignment="1">
      <alignment vertical="center" wrapText="1"/>
    </xf>
    <xf numFmtId="0" fontId="9" fillId="0" borderId="10" xfId="2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>
      <alignment vertical="center" wrapText="1"/>
    </xf>
    <xf numFmtId="2" fontId="3" fillId="0" borderId="10" xfId="0" applyNumberFormat="1" applyFont="1" applyFill="1" applyBorder="1" applyAlignment="1">
      <alignment vertical="center" wrapText="1"/>
    </xf>
    <xf numFmtId="0" fontId="3" fillId="6" borderId="10" xfId="0" applyFont="1" applyFill="1" applyBorder="1" applyAlignment="1">
      <alignment vertical="center" wrapText="1"/>
    </xf>
    <xf numFmtId="0" fontId="3" fillId="6" borderId="11" xfId="0" applyFont="1" applyFill="1" applyBorder="1" applyAlignment="1">
      <alignment vertical="center" wrapText="1"/>
    </xf>
    <xf numFmtId="0" fontId="3" fillId="6" borderId="1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6" borderId="14" xfId="0" applyFont="1" applyFill="1" applyBorder="1" applyAlignment="1">
      <alignment vertical="center" wrapText="1"/>
    </xf>
    <xf numFmtId="0" fontId="0" fillId="6" borderId="10" xfId="0" applyFill="1" applyBorder="1" applyAlignment="1">
      <alignment vertical="center" wrapText="1"/>
    </xf>
    <xf numFmtId="0" fontId="3" fillId="7" borderId="1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68" xfId="0" applyFont="1" applyFill="1" applyBorder="1" applyAlignment="1" applyProtection="1">
      <alignment horizontal="center" vertical="center"/>
      <protection locked="0"/>
    </xf>
    <xf numFmtId="0" fontId="9" fillId="0" borderId="23" xfId="0" applyFont="1" applyFill="1" applyBorder="1" applyAlignment="1" applyProtection="1">
      <alignment vertical="center" wrapText="1"/>
      <protection locked="0"/>
    </xf>
    <xf numFmtId="0" fontId="3" fillId="7" borderId="23" xfId="0" applyFont="1" applyFill="1" applyBorder="1" applyAlignment="1">
      <alignment vertical="center" wrapText="1"/>
    </xf>
    <xf numFmtId="165" fontId="3" fillId="6" borderId="11" xfId="5" applyFont="1" applyFill="1" applyBorder="1" applyAlignment="1">
      <alignment vertical="center"/>
    </xf>
    <xf numFmtId="165" fontId="3" fillId="6" borderId="25" xfId="5" applyFont="1" applyFill="1" applyBorder="1" applyAlignment="1">
      <alignment vertical="center"/>
    </xf>
    <xf numFmtId="166" fontId="3" fillId="6" borderId="10" xfId="5" applyNumberFormat="1" applyFont="1" applyFill="1" applyBorder="1" applyAlignment="1">
      <alignment vertical="center"/>
    </xf>
    <xf numFmtId="165" fontId="3" fillId="6" borderId="26" xfId="5" applyFont="1" applyFill="1" applyBorder="1" applyAlignment="1">
      <alignment vertical="center"/>
    </xf>
    <xf numFmtId="165" fontId="3" fillId="6" borderId="14" xfId="5" applyFont="1" applyFill="1" applyBorder="1" applyAlignment="1">
      <alignment vertical="center"/>
    </xf>
    <xf numFmtId="166" fontId="3" fillId="0" borderId="10" xfId="5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10" fillId="0" borderId="23" xfId="0" applyFont="1" applyFill="1" applyBorder="1" applyAlignment="1" applyProtection="1">
      <alignment vertical="center"/>
      <protection locked="0"/>
    </xf>
    <xf numFmtId="0" fontId="3" fillId="0" borderId="23" xfId="0" applyFont="1" applyFill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0" fontId="5" fillId="6" borderId="12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165" fontId="3" fillId="8" borderId="69" xfId="0" applyNumberFormat="1" applyFont="1" applyFill="1" applyBorder="1"/>
    <xf numFmtId="0" fontId="19" fillId="0" borderId="0" xfId="0" applyFont="1"/>
    <xf numFmtId="0" fontId="1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" fillId="6" borderId="10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165" fontId="3" fillId="8" borderId="70" xfId="0" applyNumberFormat="1" applyFont="1" applyFill="1" applyBorder="1"/>
    <xf numFmtId="43" fontId="0" fillId="0" borderId="0" xfId="0" applyNumberFormat="1"/>
    <xf numFmtId="0" fontId="1" fillId="0" borderId="0" xfId="0" applyFont="1"/>
    <xf numFmtId="165" fontId="5" fillId="6" borderId="12" xfId="5" applyFont="1" applyFill="1" applyBorder="1" applyAlignment="1">
      <alignment horizontal="left" vertical="center"/>
    </xf>
    <xf numFmtId="165" fontId="9" fillId="0" borderId="0" xfId="5" applyFont="1" applyFill="1" applyBorder="1" applyAlignment="1" applyProtection="1">
      <alignment horizontal="right" vertical="center"/>
      <protection locked="0"/>
    </xf>
    <xf numFmtId="4" fontId="9" fillId="0" borderId="0" xfId="5" applyNumberFormat="1" applyFont="1" applyFill="1" applyBorder="1" applyAlignment="1" applyProtection="1">
      <alignment horizontal="right" vertical="center"/>
      <protection locked="0"/>
    </xf>
    <xf numFmtId="4" fontId="18" fillId="0" borderId="0" xfId="5" applyNumberFormat="1" applyFont="1" applyFill="1" applyBorder="1" applyAlignment="1" applyProtection="1">
      <alignment horizontal="right" vertical="center"/>
      <protection locked="0"/>
    </xf>
    <xf numFmtId="4" fontId="9" fillId="0" borderId="0" xfId="5" applyNumberFormat="1" applyFont="1" applyFill="1" applyBorder="1" applyAlignment="1" applyProtection="1">
      <alignment horizontal="center" vertical="center"/>
      <protection locked="0"/>
    </xf>
    <xf numFmtId="0" fontId="9" fillId="4" borderId="30" xfId="0" applyFont="1" applyFill="1" applyBorder="1" applyAlignment="1" applyProtection="1">
      <alignment horizontal="left" vertical="center"/>
      <protection locked="0"/>
    </xf>
    <xf numFmtId="0" fontId="9" fillId="4" borderId="31" xfId="0" applyFont="1" applyFill="1" applyBorder="1" applyAlignment="1" applyProtection="1">
      <alignment horizontal="left" vertical="center"/>
      <protection locked="0"/>
    </xf>
    <xf numFmtId="0" fontId="9" fillId="4" borderId="39" xfId="0" applyFont="1" applyFill="1" applyBorder="1" applyAlignment="1" applyProtection="1">
      <alignment horizontal="left" vertical="center"/>
      <protection locked="0"/>
    </xf>
    <xf numFmtId="168" fontId="9" fillId="4" borderId="30" xfId="0" applyNumberFormat="1" applyFont="1" applyFill="1" applyBorder="1" applyAlignment="1" applyProtection="1">
      <alignment horizontal="left" vertical="center"/>
      <protection locked="0"/>
    </xf>
    <xf numFmtId="168" fontId="9" fillId="4" borderId="31" xfId="0" applyNumberFormat="1" applyFont="1" applyFill="1" applyBorder="1" applyAlignment="1" applyProtection="1">
      <alignment horizontal="left" vertical="center"/>
      <protection locked="0"/>
    </xf>
    <xf numFmtId="168" fontId="9" fillId="4" borderId="39" xfId="0" applyNumberFormat="1" applyFont="1" applyFill="1" applyBorder="1" applyAlignment="1" applyProtection="1">
      <alignment horizontal="left" vertical="center"/>
      <protection locked="0"/>
    </xf>
    <xf numFmtId="0" fontId="9" fillId="3" borderId="28" xfId="0" applyFont="1" applyFill="1" applyBorder="1" applyAlignment="1" applyProtection="1">
      <alignment horizontal="center" vertical="center" wrapText="1"/>
    </xf>
    <xf numFmtId="0" fontId="9" fillId="3" borderId="29" xfId="0" applyFont="1" applyFill="1" applyBorder="1" applyAlignment="1" applyProtection="1">
      <alignment horizontal="center" vertical="center" wrapText="1"/>
    </xf>
    <xf numFmtId="0" fontId="9" fillId="3" borderId="38" xfId="0" applyFont="1" applyFill="1" applyBorder="1" applyAlignment="1" applyProtection="1">
      <alignment horizontal="center" vertical="center" wrapText="1"/>
    </xf>
    <xf numFmtId="0" fontId="9" fillId="3" borderId="30" xfId="0" applyFont="1" applyFill="1" applyBorder="1" applyAlignment="1" applyProtection="1">
      <alignment horizontal="center" vertical="center" wrapText="1"/>
    </xf>
    <xf numFmtId="0" fontId="9" fillId="3" borderId="31" xfId="0" applyFont="1" applyFill="1" applyBorder="1" applyAlignment="1" applyProtection="1">
      <alignment horizontal="center" vertical="center" wrapText="1"/>
    </xf>
    <xf numFmtId="0" fontId="9" fillId="3" borderId="39" xfId="0" applyFont="1" applyFill="1" applyBorder="1" applyAlignment="1" applyProtection="1">
      <alignment horizontal="center" vertical="center" wrapText="1"/>
    </xf>
    <xf numFmtId="0" fontId="10" fillId="3" borderId="28" xfId="0" applyFont="1" applyFill="1" applyBorder="1" applyAlignment="1" applyProtection="1">
      <alignment horizontal="center" vertical="center"/>
    </xf>
    <xf numFmtId="0" fontId="10" fillId="3" borderId="29" xfId="0" applyFont="1" applyFill="1" applyBorder="1" applyAlignment="1" applyProtection="1">
      <alignment horizontal="center" vertical="center"/>
    </xf>
    <xf numFmtId="0" fontId="10" fillId="3" borderId="30" xfId="0" applyFont="1" applyFill="1" applyBorder="1" applyAlignment="1" applyProtection="1">
      <alignment horizontal="center" vertical="center"/>
    </xf>
    <xf numFmtId="0" fontId="10" fillId="3" borderId="31" xfId="0" applyFont="1" applyFill="1" applyBorder="1" applyAlignment="1" applyProtection="1">
      <alignment horizontal="center" vertical="center"/>
    </xf>
    <xf numFmtId="0" fontId="10" fillId="3" borderId="58" xfId="0" applyFont="1" applyFill="1" applyBorder="1" applyAlignment="1" applyProtection="1">
      <alignment horizontal="right" vertical="center"/>
    </xf>
    <xf numFmtId="0" fontId="10" fillId="3" borderId="29" xfId="0" applyFont="1" applyFill="1" applyBorder="1" applyAlignment="1" applyProtection="1">
      <alignment horizontal="right" vertical="center"/>
    </xf>
    <xf numFmtId="0" fontId="10" fillId="3" borderId="38" xfId="0" applyFont="1" applyFill="1" applyBorder="1" applyAlignment="1" applyProtection="1">
      <alignment horizontal="right" vertical="center"/>
    </xf>
    <xf numFmtId="0" fontId="10" fillId="3" borderId="60" xfId="0" applyFont="1" applyFill="1" applyBorder="1" applyAlignment="1" applyProtection="1">
      <alignment horizontal="right" vertical="center"/>
    </xf>
    <xf numFmtId="0" fontId="10" fillId="3" borderId="31" xfId="0" applyFont="1" applyFill="1" applyBorder="1" applyAlignment="1" applyProtection="1">
      <alignment horizontal="right" vertical="center"/>
    </xf>
    <xf numFmtId="0" fontId="10" fillId="3" borderId="39" xfId="0" applyFont="1" applyFill="1" applyBorder="1" applyAlignment="1" applyProtection="1">
      <alignment horizontal="right" vertical="center"/>
    </xf>
    <xf numFmtId="10" fontId="4" fillId="5" borderId="28" xfId="3" applyNumberFormat="1" applyFont="1" applyFill="1" applyBorder="1" applyAlignment="1" applyProtection="1">
      <alignment horizontal="center" vertical="center"/>
    </xf>
    <xf numFmtId="10" fontId="4" fillId="5" borderId="29" xfId="3" applyNumberFormat="1" applyFont="1" applyFill="1" applyBorder="1" applyAlignment="1" applyProtection="1">
      <alignment horizontal="center" vertical="center"/>
    </xf>
    <xf numFmtId="10" fontId="4" fillId="5" borderId="38" xfId="3" applyNumberFormat="1" applyFont="1" applyFill="1" applyBorder="1" applyAlignment="1" applyProtection="1">
      <alignment horizontal="center" vertical="center"/>
    </xf>
    <xf numFmtId="10" fontId="4" fillId="5" borderId="30" xfId="3" applyNumberFormat="1" applyFont="1" applyFill="1" applyBorder="1" applyAlignment="1" applyProtection="1">
      <alignment horizontal="center" vertical="center"/>
    </xf>
    <xf numFmtId="10" fontId="4" fillId="5" borderId="31" xfId="3" applyNumberFormat="1" applyFont="1" applyFill="1" applyBorder="1" applyAlignment="1" applyProtection="1">
      <alignment horizontal="center" vertical="center"/>
    </xf>
    <xf numFmtId="10" fontId="4" fillId="5" borderId="39" xfId="3" applyNumberFormat="1" applyFont="1" applyFill="1" applyBorder="1" applyAlignment="1" applyProtection="1">
      <alignment horizontal="center" vertical="center"/>
    </xf>
    <xf numFmtId="10" fontId="9" fillId="6" borderId="33" xfId="0" applyNumberFormat="1" applyFont="1" applyFill="1" applyBorder="1" applyAlignment="1" applyProtection="1">
      <alignment horizontal="center" vertical="center"/>
    </xf>
    <xf numFmtId="0" fontId="4" fillId="6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right" vertical="center"/>
    </xf>
    <xf numFmtId="0" fontId="10" fillId="4" borderId="30" xfId="0" applyFont="1" applyFill="1" applyBorder="1" applyAlignment="1" applyProtection="1">
      <alignment horizontal="left" vertical="center"/>
      <protection locked="0"/>
    </xf>
    <xf numFmtId="0" fontId="10" fillId="4" borderId="31" xfId="0" applyFont="1" applyFill="1" applyBorder="1" applyAlignment="1" applyProtection="1">
      <alignment horizontal="left" vertical="center"/>
      <protection locked="0"/>
    </xf>
    <xf numFmtId="0" fontId="10" fillId="4" borderId="39" xfId="0" applyFont="1" applyFill="1" applyBorder="1" applyAlignment="1" applyProtection="1">
      <alignment horizontal="left" vertical="center"/>
      <protection locked="0"/>
    </xf>
    <xf numFmtId="0" fontId="4" fillId="4" borderId="30" xfId="0" applyFont="1" applyFill="1" applyBorder="1" applyAlignment="1" applyProtection="1">
      <alignment horizontal="center" vertical="center"/>
      <protection locked="0"/>
    </xf>
    <xf numFmtId="0" fontId="4" fillId="4" borderId="31" xfId="0" applyFont="1" applyFill="1" applyBorder="1" applyAlignment="1" applyProtection="1">
      <alignment horizontal="center" vertical="center"/>
      <protection locked="0"/>
    </xf>
    <xf numFmtId="0" fontId="4" fillId="4" borderId="39" xfId="0" applyFont="1" applyFill="1" applyBorder="1" applyAlignment="1" applyProtection="1">
      <alignment horizontal="center" vertical="center"/>
      <protection locked="0"/>
    </xf>
    <xf numFmtId="0" fontId="9" fillId="4" borderId="30" xfId="0" applyFont="1" applyFill="1" applyBorder="1" applyAlignment="1" applyProtection="1">
      <alignment horizontal="left" vertical="center" wrapText="1"/>
      <protection locked="0"/>
    </xf>
    <xf numFmtId="0" fontId="9" fillId="4" borderId="31" xfId="0" applyFont="1" applyFill="1" applyBorder="1" applyAlignment="1" applyProtection="1">
      <alignment horizontal="left" vertical="center" wrapText="1"/>
      <protection locked="0"/>
    </xf>
    <xf numFmtId="0" fontId="9" fillId="4" borderId="39" xfId="0" applyFont="1" applyFill="1" applyBorder="1" applyAlignment="1" applyProtection="1">
      <alignment horizontal="left" vertical="center" wrapText="1"/>
      <protection locked="0"/>
    </xf>
    <xf numFmtId="0" fontId="9" fillId="4" borderId="30" xfId="0" applyFont="1" applyFill="1" applyBorder="1" applyAlignment="1" applyProtection="1">
      <alignment horizontal="center" vertical="center"/>
      <protection locked="0"/>
    </xf>
    <xf numFmtId="0" fontId="9" fillId="4" borderId="39" xfId="0" applyFont="1" applyFill="1" applyBorder="1" applyAlignment="1" applyProtection="1">
      <alignment horizontal="center" vertical="center"/>
      <protection locked="0"/>
    </xf>
    <xf numFmtId="0" fontId="2" fillId="0" borderId="58" xfId="0" applyFont="1" applyBorder="1" applyAlignment="1" applyProtection="1">
      <alignment horizontal="left" vertical="center" wrapText="1"/>
    </xf>
    <xf numFmtId="0" fontId="2" fillId="0" borderId="29" xfId="0" applyFont="1" applyBorder="1" applyAlignment="1" applyProtection="1">
      <alignment horizontal="left" vertical="center" wrapText="1"/>
    </xf>
    <xf numFmtId="0" fontId="2" fillId="0" borderId="38" xfId="0" applyFont="1" applyBorder="1" applyAlignment="1" applyProtection="1">
      <alignment horizontal="left" vertical="center" wrapText="1"/>
    </xf>
    <xf numFmtId="0" fontId="2" fillId="0" borderId="59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27" xfId="0" applyFont="1" applyBorder="1" applyAlignment="1" applyProtection="1">
      <alignment horizontal="left" vertical="center" wrapText="1"/>
    </xf>
    <xf numFmtId="0" fontId="2" fillId="0" borderId="60" xfId="0" applyFont="1" applyBorder="1" applyAlignment="1" applyProtection="1">
      <alignment horizontal="left" vertical="center" wrapText="1"/>
    </xf>
    <xf numFmtId="0" fontId="2" fillId="0" borderId="31" xfId="0" applyFont="1" applyBorder="1" applyAlignment="1" applyProtection="1">
      <alignment horizontal="left" vertical="center" wrapText="1"/>
    </xf>
    <xf numFmtId="0" fontId="2" fillId="0" borderId="39" xfId="0" applyFont="1" applyBorder="1" applyAlignment="1" applyProtection="1">
      <alignment horizontal="left" vertical="center" wrapText="1"/>
    </xf>
    <xf numFmtId="10" fontId="9" fillId="6" borderId="35" xfId="0" applyNumberFormat="1" applyFont="1" applyFill="1" applyBorder="1" applyAlignment="1" applyProtection="1">
      <alignment horizontal="center" vertical="center"/>
    </xf>
    <xf numFmtId="10" fontId="9" fillId="6" borderId="41" xfId="0" applyNumberFormat="1" applyFont="1" applyFill="1" applyBorder="1" applyAlignment="1" applyProtection="1">
      <alignment horizontal="center" vertical="center"/>
    </xf>
    <xf numFmtId="10" fontId="9" fillId="4" borderId="35" xfId="3" applyNumberFormat="1" applyFont="1" applyFill="1" applyBorder="1" applyAlignment="1" applyProtection="1">
      <alignment horizontal="right" vertical="center"/>
      <protection locked="0"/>
    </xf>
    <xf numFmtId="10" fontId="9" fillId="6" borderId="54" xfId="0" applyNumberFormat="1" applyFont="1" applyFill="1" applyBorder="1" applyAlignment="1" applyProtection="1">
      <alignment horizontal="center" vertical="center"/>
    </xf>
    <xf numFmtId="10" fontId="9" fillId="4" borderId="33" xfId="3" applyNumberFormat="1" applyFont="1" applyFill="1" applyBorder="1" applyAlignment="1" applyProtection="1">
      <alignment horizontal="right" vertical="center"/>
      <protection locked="0"/>
    </xf>
    <xf numFmtId="0" fontId="10" fillId="3" borderId="21" xfId="0" applyFont="1" applyFill="1" applyBorder="1" applyAlignment="1" applyProtection="1">
      <alignment horizontal="center" vertical="center" textRotation="90"/>
    </xf>
    <xf numFmtId="0" fontId="10" fillId="3" borderId="15" xfId="0" applyFont="1" applyFill="1" applyBorder="1" applyAlignment="1" applyProtection="1">
      <alignment horizontal="center" vertical="center" textRotation="90"/>
    </xf>
    <xf numFmtId="0" fontId="10" fillId="3" borderId="42" xfId="0" applyFont="1" applyFill="1" applyBorder="1" applyAlignment="1" applyProtection="1">
      <alignment horizontal="center" vertical="center" textRotation="90"/>
    </xf>
    <xf numFmtId="0" fontId="10" fillId="3" borderId="38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0" fontId="10" fillId="3" borderId="27" xfId="0" applyFont="1" applyFill="1" applyBorder="1" applyAlignment="1" applyProtection="1">
      <alignment horizontal="center" vertical="center"/>
    </xf>
    <xf numFmtId="0" fontId="10" fillId="3" borderId="39" xfId="0" applyFont="1" applyFill="1" applyBorder="1" applyAlignment="1" applyProtection="1">
      <alignment horizontal="center" vertical="center"/>
    </xf>
    <xf numFmtId="169" fontId="10" fillId="3" borderId="28" xfId="0" applyNumberFormat="1" applyFont="1" applyFill="1" applyBorder="1" applyAlignment="1" applyProtection="1">
      <alignment horizontal="center" vertical="center"/>
    </xf>
    <xf numFmtId="169" fontId="10" fillId="3" borderId="29" xfId="0" applyNumberFormat="1" applyFont="1" applyFill="1" applyBorder="1" applyAlignment="1" applyProtection="1">
      <alignment horizontal="center" vertical="center"/>
    </xf>
    <xf numFmtId="169" fontId="10" fillId="3" borderId="38" xfId="0" applyNumberFormat="1" applyFont="1" applyFill="1" applyBorder="1" applyAlignment="1" applyProtection="1">
      <alignment horizontal="center" vertical="center"/>
    </xf>
    <xf numFmtId="169" fontId="10" fillId="3" borderId="13" xfId="0" applyNumberFormat="1" applyFont="1" applyFill="1" applyBorder="1" applyAlignment="1" applyProtection="1">
      <alignment horizontal="center" vertical="center"/>
    </xf>
    <xf numFmtId="169" fontId="10" fillId="3" borderId="0" xfId="0" applyNumberFormat="1" applyFont="1" applyFill="1" applyBorder="1" applyAlignment="1" applyProtection="1">
      <alignment horizontal="center" vertical="center"/>
    </xf>
    <xf numFmtId="169" fontId="10" fillId="3" borderId="27" xfId="0" applyNumberFormat="1" applyFont="1" applyFill="1" applyBorder="1" applyAlignment="1" applyProtection="1">
      <alignment horizontal="center" vertical="center"/>
    </xf>
    <xf numFmtId="169" fontId="10" fillId="3" borderId="30" xfId="0" applyNumberFormat="1" applyFont="1" applyFill="1" applyBorder="1" applyAlignment="1" applyProtection="1">
      <alignment horizontal="center" vertical="center"/>
    </xf>
    <xf numFmtId="169" fontId="10" fillId="3" borderId="31" xfId="0" applyNumberFormat="1" applyFont="1" applyFill="1" applyBorder="1" applyAlignment="1" applyProtection="1">
      <alignment horizontal="center" vertical="center"/>
    </xf>
    <xf numFmtId="169" fontId="10" fillId="3" borderId="39" xfId="0" applyNumberFormat="1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/>
    </xf>
    <xf numFmtId="0" fontId="6" fillId="3" borderId="27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</xf>
    <xf numFmtId="0" fontId="10" fillId="3" borderId="56" xfId="0" applyFont="1" applyFill="1" applyBorder="1" applyAlignment="1" applyProtection="1">
      <alignment horizontal="center" vertical="center"/>
    </xf>
    <xf numFmtId="0" fontId="6" fillId="3" borderId="30" xfId="0" applyFont="1" applyFill="1" applyBorder="1" applyAlignment="1" applyProtection="1">
      <alignment horizontal="center" vertical="center"/>
    </xf>
    <xf numFmtId="0" fontId="6" fillId="3" borderId="31" xfId="0" applyFont="1" applyFill="1" applyBorder="1" applyAlignment="1" applyProtection="1">
      <alignment horizontal="center" vertical="center"/>
    </xf>
    <xf numFmtId="0" fontId="6" fillId="3" borderId="39" xfId="0" applyFont="1" applyFill="1" applyBorder="1" applyAlignment="1" applyProtection="1">
      <alignment horizontal="center" vertical="center"/>
    </xf>
    <xf numFmtId="10" fontId="9" fillId="6" borderId="37" xfId="0" applyNumberFormat="1" applyFont="1" applyFill="1" applyBorder="1" applyAlignment="1" applyProtection="1">
      <alignment horizontal="center" vertical="center"/>
    </xf>
    <xf numFmtId="10" fontId="9" fillId="6" borderId="57" xfId="0" applyNumberFormat="1" applyFont="1" applyFill="1" applyBorder="1" applyAlignment="1" applyProtection="1">
      <alignment horizontal="center" vertical="center"/>
    </xf>
    <xf numFmtId="10" fontId="9" fillId="4" borderId="37" xfId="3" applyNumberFormat="1" applyFont="1" applyFill="1" applyBorder="1" applyAlignment="1" applyProtection="1">
      <alignment horizontal="right" vertical="center"/>
      <protection locked="0"/>
    </xf>
    <xf numFmtId="49" fontId="14" fillId="4" borderId="32" xfId="0" applyNumberFormat="1" applyFont="1" applyFill="1" applyBorder="1" applyAlignment="1" applyProtection="1">
      <alignment horizontal="center" vertical="center"/>
      <protection locked="0"/>
    </xf>
    <xf numFmtId="49" fontId="14" fillId="4" borderId="54" xfId="0" applyNumberFormat="1" applyFont="1" applyFill="1" applyBorder="1" applyAlignment="1" applyProtection="1">
      <alignment horizontal="center" vertical="center"/>
      <protection locked="0"/>
    </xf>
    <xf numFmtId="4" fontId="10" fillId="4" borderId="32" xfId="0" applyNumberFormat="1" applyFont="1" applyFill="1" applyBorder="1" applyAlignment="1" applyProtection="1">
      <alignment horizontal="left" vertical="center" wrapText="1"/>
      <protection locked="0"/>
    </xf>
    <xf numFmtId="0" fontId="10" fillId="4" borderId="33" xfId="0" applyFont="1" applyFill="1" applyBorder="1" applyAlignment="1" applyProtection="1">
      <alignment horizontal="left" vertical="center" wrapText="1"/>
      <protection locked="0"/>
    </xf>
    <xf numFmtId="0" fontId="10" fillId="4" borderId="54" xfId="0" applyFont="1" applyFill="1" applyBorder="1" applyAlignment="1" applyProtection="1">
      <alignment horizontal="left" vertical="center" wrapText="1"/>
      <protection locked="0"/>
    </xf>
    <xf numFmtId="0" fontId="14" fillId="4" borderId="32" xfId="0" applyFont="1" applyFill="1" applyBorder="1" applyAlignment="1" applyProtection="1">
      <alignment horizontal="center" vertical="center"/>
      <protection locked="0"/>
    </xf>
    <xf numFmtId="0" fontId="14" fillId="4" borderId="54" xfId="0" applyFont="1" applyFill="1" applyBorder="1" applyAlignment="1" applyProtection="1">
      <alignment horizontal="center" vertical="center"/>
      <protection locked="0"/>
    </xf>
    <xf numFmtId="4" fontId="14" fillId="4" borderId="34" xfId="0" applyNumberFormat="1" applyFont="1" applyFill="1" applyBorder="1" applyAlignment="1" applyProtection="1">
      <alignment horizontal="right" vertical="center"/>
      <protection locked="0"/>
    </xf>
    <xf numFmtId="4" fontId="14" fillId="4" borderId="35" xfId="0" applyNumberFormat="1" applyFont="1" applyFill="1" applyBorder="1" applyAlignment="1" applyProtection="1">
      <alignment horizontal="right" vertical="center"/>
      <protection locked="0"/>
    </xf>
    <xf numFmtId="4" fontId="14" fillId="4" borderId="41" xfId="0" applyNumberFormat="1" applyFont="1" applyFill="1" applyBorder="1" applyAlignment="1" applyProtection="1">
      <alignment horizontal="right" vertical="center"/>
      <protection locked="0"/>
    </xf>
    <xf numFmtId="4" fontId="9" fillId="4" borderId="50" xfId="5" applyNumberFormat="1" applyFont="1" applyFill="1" applyBorder="1" applyAlignment="1" applyProtection="1">
      <alignment horizontal="right" vertical="center"/>
      <protection locked="0"/>
    </xf>
    <xf numFmtId="4" fontId="9" fillId="4" borderId="51" xfId="5" applyNumberFormat="1" applyFont="1" applyFill="1" applyBorder="1" applyAlignment="1" applyProtection="1">
      <alignment horizontal="right" vertical="center"/>
      <protection locked="0"/>
    </xf>
    <xf numFmtId="4" fontId="9" fillId="4" borderId="55" xfId="5" applyNumberFormat="1" applyFont="1" applyFill="1" applyBorder="1" applyAlignment="1" applyProtection="1">
      <alignment horizontal="right" vertical="center"/>
      <protection locked="0"/>
    </xf>
    <xf numFmtId="4" fontId="9" fillId="5" borderId="50" xfId="5" applyNumberFormat="1" applyFont="1" applyFill="1" applyBorder="1" applyAlignment="1" applyProtection="1">
      <alignment horizontal="right" vertical="center"/>
    </xf>
    <xf numFmtId="4" fontId="9" fillId="5" borderId="51" xfId="5" applyNumberFormat="1" applyFont="1" applyFill="1" applyBorder="1" applyAlignment="1" applyProtection="1">
      <alignment horizontal="right" vertical="center"/>
    </xf>
    <xf numFmtId="4" fontId="9" fillId="5" borderId="52" xfId="5" applyNumberFormat="1" applyFont="1" applyFill="1" applyBorder="1" applyAlignment="1" applyProtection="1">
      <alignment horizontal="right" vertical="center"/>
    </xf>
    <xf numFmtId="4" fontId="14" fillId="5" borderId="25" xfId="5" applyNumberFormat="1" applyFont="1" applyFill="1" applyBorder="1" applyAlignment="1" applyProtection="1">
      <alignment horizontal="right" vertical="center"/>
    </xf>
    <xf numFmtId="0" fontId="10" fillId="4" borderId="34" xfId="0" applyFont="1" applyFill="1" applyBorder="1" applyAlignment="1" applyProtection="1">
      <alignment horizontal="right" vertical="center" wrapText="1"/>
      <protection locked="0"/>
    </xf>
    <xf numFmtId="0" fontId="10" fillId="4" borderId="35" xfId="0" applyFont="1" applyFill="1" applyBorder="1" applyAlignment="1" applyProtection="1">
      <alignment horizontal="right" vertical="center" wrapText="1"/>
      <protection locked="0"/>
    </xf>
    <xf numFmtId="0" fontId="10" fillId="4" borderId="41" xfId="0" applyFont="1" applyFill="1" applyBorder="1" applyAlignment="1" applyProtection="1">
      <alignment horizontal="right" vertical="center" wrapText="1"/>
      <protection locked="0"/>
    </xf>
    <xf numFmtId="4" fontId="20" fillId="4" borderId="46" xfId="5" applyNumberFormat="1" applyFont="1" applyFill="1" applyBorder="1" applyAlignment="1" applyProtection="1">
      <alignment horizontal="center" vertical="center"/>
      <protection locked="0"/>
    </xf>
    <xf numFmtId="4" fontId="20" fillId="4" borderId="47" xfId="5" applyNumberFormat="1" applyFont="1" applyFill="1" applyBorder="1" applyAlignment="1" applyProtection="1">
      <alignment horizontal="center" vertical="center"/>
      <protection locked="0"/>
    </xf>
    <xf numFmtId="4" fontId="20" fillId="4" borderId="48" xfId="5" applyNumberFormat="1" applyFont="1" applyFill="1" applyBorder="1" applyAlignment="1" applyProtection="1">
      <alignment horizontal="center" vertical="center"/>
      <protection locked="0"/>
    </xf>
    <xf numFmtId="4" fontId="10" fillId="5" borderId="46" xfId="5" applyNumberFormat="1" applyFont="1" applyFill="1" applyBorder="1" applyAlignment="1" applyProtection="1">
      <alignment horizontal="right" vertical="center"/>
    </xf>
    <xf numFmtId="4" fontId="10" fillId="5" borderId="47" xfId="5" applyNumberFormat="1" applyFont="1" applyFill="1" applyBorder="1" applyAlignment="1" applyProtection="1">
      <alignment horizontal="right" vertical="center"/>
    </xf>
    <xf numFmtId="4" fontId="10" fillId="5" borderId="49" xfId="5" applyNumberFormat="1" applyFont="1" applyFill="1" applyBorder="1" applyAlignment="1" applyProtection="1">
      <alignment horizontal="right" vertical="center"/>
    </xf>
    <xf numFmtId="4" fontId="14" fillId="5" borderId="44" xfId="5" applyNumberFormat="1" applyFont="1" applyFill="1" applyBorder="1" applyAlignment="1" applyProtection="1">
      <alignment horizontal="right" vertical="center"/>
    </xf>
    <xf numFmtId="4" fontId="10" fillId="5" borderId="34" xfId="5" applyNumberFormat="1" applyFont="1" applyFill="1" applyBorder="1" applyAlignment="1" applyProtection="1">
      <alignment horizontal="right" vertical="center"/>
    </xf>
    <xf numFmtId="4" fontId="10" fillId="5" borderId="35" xfId="5" applyNumberFormat="1" applyFont="1" applyFill="1" applyBorder="1" applyAlignment="1" applyProtection="1">
      <alignment horizontal="right" vertical="center"/>
    </xf>
    <xf numFmtId="4" fontId="10" fillId="5" borderId="41" xfId="5" applyNumberFormat="1" applyFont="1" applyFill="1" applyBorder="1" applyAlignment="1" applyProtection="1">
      <alignment horizontal="right" vertical="center"/>
    </xf>
    <xf numFmtId="4" fontId="14" fillId="5" borderId="53" xfId="5" applyNumberFormat="1" applyFont="1" applyFill="1" applyBorder="1" applyAlignment="1" applyProtection="1">
      <alignment horizontal="right" vertical="center"/>
    </xf>
    <xf numFmtId="4" fontId="14" fillId="5" borderId="40" xfId="5" applyNumberFormat="1" applyFont="1" applyFill="1" applyBorder="1" applyAlignment="1" applyProtection="1">
      <alignment horizontal="right" vertical="center"/>
    </xf>
    <xf numFmtId="0" fontId="9" fillId="4" borderId="34" xfId="0" applyNumberFormat="1" applyFont="1" applyFill="1" applyBorder="1" applyAlignment="1" applyProtection="1">
      <alignment horizontal="center" vertical="center"/>
      <protection locked="0"/>
    </xf>
    <xf numFmtId="0" fontId="14" fillId="4" borderId="41" xfId="0" applyNumberFormat="1" applyFont="1" applyFill="1" applyBorder="1" applyAlignment="1" applyProtection="1">
      <alignment horizontal="center" vertical="center"/>
      <protection locked="0"/>
    </xf>
    <xf numFmtId="49" fontId="9" fillId="4" borderId="34" xfId="0" applyNumberFormat="1" applyFont="1" applyFill="1" applyBorder="1" applyAlignment="1" applyProtection="1">
      <alignment horizontal="center" vertical="center"/>
      <protection locked="0"/>
    </xf>
    <xf numFmtId="49" fontId="14" fillId="4" borderId="41" xfId="0" applyNumberFormat="1" applyFont="1" applyFill="1" applyBorder="1" applyAlignment="1" applyProtection="1">
      <alignment horizontal="center" vertical="center"/>
      <protection locked="0"/>
    </xf>
    <xf numFmtId="4" fontId="9" fillId="4" borderId="34" xfId="0" applyNumberFormat="1" applyFont="1" applyFill="1" applyBorder="1" applyAlignment="1" applyProtection="1">
      <alignment horizontal="left" vertical="center" wrapText="1"/>
      <protection locked="0"/>
    </xf>
    <xf numFmtId="0" fontId="9" fillId="4" borderId="35" xfId="0" applyFont="1" applyFill="1" applyBorder="1" applyAlignment="1" applyProtection="1">
      <alignment horizontal="left" vertical="center" wrapText="1"/>
      <protection locked="0"/>
    </xf>
    <xf numFmtId="0" fontId="9" fillId="4" borderId="41" xfId="0" applyFont="1" applyFill="1" applyBorder="1" applyAlignment="1" applyProtection="1">
      <alignment horizontal="left" vertical="center" wrapText="1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14" fillId="4" borderId="41" xfId="0" applyFont="1" applyFill="1" applyBorder="1" applyAlignment="1" applyProtection="1">
      <alignment horizontal="center" vertical="center"/>
      <protection locked="0"/>
    </xf>
    <xf numFmtId="4" fontId="20" fillId="4" borderId="46" xfId="5" applyNumberFormat="1" applyFont="1" applyFill="1" applyBorder="1" applyAlignment="1" applyProtection="1">
      <alignment horizontal="right" vertical="center"/>
      <protection locked="0"/>
    </xf>
    <xf numFmtId="4" fontId="20" fillId="4" borderId="47" xfId="5" applyNumberFormat="1" applyFont="1" applyFill="1" applyBorder="1" applyAlignment="1" applyProtection="1">
      <alignment horizontal="right" vertical="center"/>
      <protection locked="0"/>
    </xf>
    <xf numFmtId="4" fontId="20" fillId="4" borderId="48" xfId="5" applyNumberFormat="1" applyFont="1" applyFill="1" applyBorder="1" applyAlignment="1" applyProtection="1">
      <alignment horizontal="right" vertical="center"/>
      <protection locked="0"/>
    </xf>
    <xf numFmtId="4" fontId="9" fillId="5" borderId="46" xfId="5" applyNumberFormat="1" applyFont="1" applyFill="1" applyBorder="1" applyAlignment="1" applyProtection="1">
      <alignment horizontal="right" vertical="center"/>
    </xf>
    <xf numFmtId="4" fontId="9" fillId="5" borderId="47" xfId="5" applyNumberFormat="1" applyFont="1" applyFill="1" applyBorder="1" applyAlignment="1" applyProtection="1">
      <alignment horizontal="right" vertical="center"/>
    </xf>
    <xf numFmtId="4" fontId="9" fillId="5" borderId="49" xfId="5" applyNumberFormat="1" applyFont="1" applyFill="1" applyBorder="1" applyAlignment="1" applyProtection="1">
      <alignment horizontal="right" vertical="center"/>
    </xf>
    <xf numFmtId="0" fontId="14" fillId="4" borderId="34" xfId="0" applyNumberFormat="1" applyFont="1" applyFill="1" applyBorder="1" applyAlignment="1" applyProtection="1">
      <alignment horizontal="center" vertical="center"/>
      <protection locked="0"/>
    </xf>
    <xf numFmtId="49" fontId="14" fillId="4" borderId="34" xfId="0" applyNumberFormat="1" applyFont="1" applyFill="1" applyBorder="1" applyAlignment="1" applyProtection="1">
      <alignment horizontal="center" vertical="center"/>
      <protection locked="0"/>
    </xf>
    <xf numFmtId="0" fontId="10" fillId="4" borderId="34" xfId="0" applyFont="1" applyFill="1" applyBorder="1" applyAlignment="1" applyProtection="1">
      <alignment horizontal="left" vertical="center" wrapText="1"/>
      <protection locked="0"/>
    </xf>
    <xf numFmtId="0" fontId="10" fillId="4" borderId="35" xfId="0" applyFont="1" applyFill="1" applyBorder="1" applyAlignment="1" applyProtection="1">
      <alignment horizontal="left" vertical="center" wrapText="1"/>
      <protection locked="0"/>
    </xf>
    <xf numFmtId="0" fontId="10" fillId="4" borderId="41" xfId="0" applyFont="1" applyFill="1" applyBorder="1" applyAlignment="1" applyProtection="1">
      <alignment horizontal="left" vertical="center" wrapText="1"/>
      <protection locked="0"/>
    </xf>
    <xf numFmtId="0" fontId="14" fillId="4" borderId="34" xfId="0" applyFont="1" applyFill="1" applyBorder="1" applyAlignment="1" applyProtection="1">
      <alignment horizontal="center" vertical="center"/>
      <protection locked="0"/>
    </xf>
    <xf numFmtId="4" fontId="20" fillId="4" borderId="25" xfId="5" applyNumberFormat="1" applyFont="1" applyFill="1" applyBorder="1" applyAlignment="1" applyProtection="1">
      <alignment horizontal="right" vertical="center"/>
      <protection locked="0"/>
    </xf>
    <xf numFmtId="4" fontId="20" fillId="4" borderId="34" xfId="5" applyNumberFormat="1" applyFont="1" applyFill="1" applyBorder="1" applyAlignment="1" applyProtection="1">
      <alignment horizontal="right" vertical="center"/>
      <protection locked="0"/>
    </xf>
    <xf numFmtId="0" fontId="9" fillId="4" borderId="34" xfId="0" applyFont="1" applyFill="1" applyBorder="1" applyAlignment="1" applyProtection="1">
      <alignment horizontal="left" vertical="center" wrapText="1"/>
      <protection locked="0"/>
    </xf>
    <xf numFmtId="4" fontId="20" fillId="9" borderId="46" xfId="5" applyNumberFormat="1" applyFont="1" applyFill="1" applyBorder="1" applyAlignment="1" applyProtection="1">
      <alignment horizontal="right" vertical="center"/>
      <protection locked="0"/>
    </xf>
    <xf numFmtId="4" fontId="20" fillId="9" borderId="47" xfId="5" applyNumberFormat="1" applyFont="1" applyFill="1" applyBorder="1" applyAlignment="1" applyProtection="1">
      <alignment horizontal="right" vertical="center"/>
      <protection locked="0"/>
    </xf>
    <xf numFmtId="4" fontId="20" fillId="9" borderId="48" xfId="5" applyNumberFormat="1" applyFont="1" applyFill="1" applyBorder="1" applyAlignment="1" applyProtection="1">
      <alignment horizontal="right" vertical="center"/>
      <protection locked="0"/>
    </xf>
    <xf numFmtId="0" fontId="9" fillId="4" borderId="41" xfId="0" applyFont="1" applyFill="1" applyBorder="1" applyAlignment="1" applyProtection="1">
      <alignment horizontal="center" vertical="center"/>
      <protection locked="0"/>
    </xf>
    <xf numFmtId="0" fontId="14" fillId="4" borderId="34" xfId="0" applyFont="1" applyFill="1" applyBorder="1" applyAlignment="1" applyProtection="1">
      <alignment horizontal="left" vertical="center"/>
      <protection locked="0"/>
    </xf>
    <xf numFmtId="0" fontId="14" fillId="4" borderId="35" xfId="0" applyFont="1" applyFill="1" applyBorder="1" applyAlignment="1" applyProtection="1">
      <alignment horizontal="left" vertical="center"/>
      <protection locked="0"/>
    </xf>
    <xf numFmtId="0" fontId="14" fillId="4" borderId="41" xfId="0" applyFont="1" applyFill="1" applyBorder="1" applyAlignment="1" applyProtection="1">
      <alignment horizontal="left" vertical="center"/>
      <protection locked="0"/>
    </xf>
    <xf numFmtId="0" fontId="14" fillId="4" borderId="34" xfId="0" applyFont="1" applyFill="1" applyBorder="1" applyAlignment="1" applyProtection="1">
      <alignment horizontal="right" vertical="center"/>
      <protection locked="0"/>
    </xf>
    <xf numFmtId="0" fontId="14" fillId="4" borderId="35" xfId="0" applyFont="1" applyFill="1" applyBorder="1" applyAlignment="1" applyProtection="1">
      <alignment horizontal="right" vertical="center"/>
      <protection locked="0"/>
    </xf>
    <xf numFmtId="0" fontId="14" fillId="4" borderId="41" xfId="0" applyFont="1" applyFill="1" applyBorder="1" applyAlignment="1" applyProtection="1">
      <alignment horizontal="right" vertical="center"/>
      <protection locked="0"/>
    </xf>
    <xf numFmtId="165" fontId="20" fillId="4" borderId="25" xfId="5" applyFont="1" applyFill="1" applyBorder="1" applyAlignment="1" applyProtection="1">
      <alignment horizontal="right" vertical="center"/>
      <protection locked="0"/>
    </xf>
    <xf numFmtId="165" fontId="9" fillId="5" borderId="25" xfId="5" applyFont="1" applyFill="1" applyBorder="1" applyAlignment="1" applyProtection="1">
      <alignment horizontal="right" vertical="center"/>
    </xf>
    <xf numFmtId="165" fontId="9" fillId="5" borderId="34" xfId="5" applyFont="1" applyFill="1" applyBorder="1" applyAlignment="1" applyProtection="1">
      <alignment horizontal="right" vertical="center"/>
    </xf>
    <xf numFmtId="165" fontId="14" fillId="5" borderId="25" xfId="5" applyFont="1" applyFill="1" applyBorder="1" applyAlignment="1" applyProtection="1">
      <alignment horizontal="right" vertical="center"/>
    </xf>
    <xf numFmtId="4" fontId="9" fillId="4" borderId="25" xfId="5" applyNumberFormat="1" applyFont="1" applyFill="1" applyBorder="1" applyAlignment="1" applyProtection="1">
      <alignment horizontal="right" vertical="center"/>
      <protection locked="0"/>
    </xf>
    <xf numFmtId="0" fontId="5" fillId="6" borderId="0" xfId="0" applyFont="1" applyFill="1" applyAlignment="1" applyProtection="1">
      <alignment horizontal="left" wrapText="1"/>
    </xf>
    <xf numFmtId="165" fontId="10" fillId="3" borderId="10" xfId="5" applyFont="1" applyFill="1" applyBorder="1" applyAlignment="1" applyProtection="1">
      <alignment horizontal="right" vertical="center"/>
    </xf>
    <xf numFmtId="165" fontId="10" fillId="3" borderId="11" xfId="5" applyFont="1" applyFill="1" applyBorder="1" applyAlignment="1" applyProtection="1">
      <alignment horizontal="right" vertical="center"/>
    </xf>
    <xf numFmtId="165" fontId="10" fillId="3" borderId="9" xfId="5" applyFont="1" applyFill="1" applyBorder="1" applyAlignment="1" applyProtection="1">
      <alignment horizontal="right" vertical="center"/>
    </xf>
    <xf numFmtId="165" fontId="10" fillId="3" borderId="14" xfId="5" applyFont="1" applyFill="1" applyBorder="1" applyAlignment="1" applyProtection="1">
      <alignment horizontal="right" vertical="center"/>
    </xf>
    <xf numFmtId="49" fontId="9" fillId="4" borderId="34" xfId="0" applyNumberFormat="1" applyFont="1" applyFill="1" applyBorder="1" applyAlignment="1" applyProtection="1">
      <alignment horizontal="center" vertical="center" wrapText="1"/>
      <protection locked="0"/>
    </xf>
    <xf numFmtId="49" fontId="14" fillId="4" borderId="41" xfId="0" applyNumberFormat="1" applyFont="1" applyFill="1" applyBorder="1" applyAlignment="1" applyProtection="1">
      <alignment horizontal="center" vertical="center" wrapText="1"/>
      <protection locked="0"/>
    </xf>
    <xf numFmtId="4" fontId="9" fillId="4" borderId="34" xfId="2" applyNumberFormat="1" applyFont="1" applyFill="1" applyBorder="1" applyAlignment="1" applyProtection="1">
      <alignment horizontal="right" vertical="center"/>
      <protection locked="0"/>
    </xf>
    <xf numFmtId="4" fontId="9" fillId="4" borderId="35" xfId="2" applyNumberFormat="1" applyFont="1" applyFill="1" applyBorder="1" applyAlignment="1" applyProtection="1">
      <alignment horizontal="right" vertical="center"/>
      <protection locked="0"/>
    </xf>
    <xf numFmtId="4" fontId="9" fillId="4" borderId="41" xfId="2" applyNumberFormat="1" applyFont="1" applyFill="1" applyBorder="1" applyAlignment="1" applyProtection="1">
      <alignment horizontal="right" vertical="center"/>
      <protection locked="0"/>
    </xf>
    <xf numFmtId="4" fontId="9" fillId="4" borderId="34" xfId="2" applyNumberFormat="1" applyFont="1" applyFill="1" applyBorder="1" applyAlignment="1" applyProtection="1">
      <alignment horizontal="right" vertical="center"/>
    </xf>
    <xf numFmtId="4" fontId="9" fillId="4" borderId="35" xfId="2" applyNumberFormat="1" applyFont="1" applyFill="1" applyBorder="1" applyAlignment="1" applyProtection="1">
      <alignment horizontal="right" vertical="center"/>
    </xf>
    <xf numFmtId="4" fontId="9" fillId="4" borderId="41" xfId="2" applyNumberFormat="1" applyFont="1" applyFill="1" applyBorder="1" applyAlignment="1" applyProtection="1">
      <alignment horizontal="right" vertical="center"/>
    </xf>
    <xf numFmtId="0" fontId="8" fillId="6" borderId="61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  <xf numFmtId="0" fontId="8" fillId="6" borderId="6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8" borderId="64" xfId="0" applyFont="1" applyFill="1" applyBorder="1" applyAlignment="1">
      <alignment horizontal="right"/>
    </xf>
    <xf numFmtId="0" fontId="3" fillId="8" borderId="65" xfId="0" applyFont="1" applyFill="1" applyBorder="1" applyAlignment="1">
      <alignment horizontal="right"/>
    </xf>
    <xf numFmtId="0" fontId="3" fillId="8" borderId="66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0" fontId="3" fillId="8" borderId="38" xfId="0" applyFont="1" applyFill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65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right"/>
    </xf>
    <xf numFmtId="0" fontId="3" fillId="8" borderId="14" xfId="0" applyFont="1" applyFill="1" applyBorder="1" applyAlignment="1">
      <alignment horizontal="right"/>
    </xf>
    <xf numFmtId="0" fontId="3" fillId="6" borderId="11" xfId="0" applyFont="1" applyFill="1" applyBorder="1" applyAlignment="1">
      <alignment vertical="center" wrapText="1"/>
    </xf>
    <xf numFmtId="0" fontId="3" fillId="6" borderId="14" xfId="0" applyFont="1" applyFill="1" applyBorder="1" applyAlignment="1">
      <alignment vertical="center" wrapText="1"/>
    </xf>
    <xf numFmtId="0" fontId="8" fillId="6" borderId="67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</cellXfs>
  <cellStyles count="7">
    <cellStyle name="Moeda 2" xfId="1"/>
    <cellStyle name="Normal" xfId="0" builtinId="0"/>
    <cellStyle name="Normal 2" xfId="2"/>
    <cellStyle name="Porcentagem" xfId="3" builtinId="5"/>
    <cellStyle name="Porcentagem 2" xfId="4"/>
    <cellStyle name="Separador de milhares" xfId="5" builtinId="3"/>
    <cellStyle name="Vírgula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15</xdr:row>
      <xdr:rowOff>0</xdr:rowOff>
    </xdr:from>
    <xdr:to>
      <xdr:col>32</xdr:col>
      <xdr:colOff>0</xdr:colOff>
      <xdr:row>15</xdr:row>
      <xdr:rowOff>0</xdr:rowOff>
    </xdr:to>
    <xdr:sp macro="" textlink="">
      <xdr:nvSpPr>
        <xdr:cNvPr id="10659" name="Oval 1"/>
        <xdr:cNvSpPr>
          <a:spLocks noChangeArrowheads="1"/>
        </xdr:cNvSpPr>
      </xdr:nvSpPr>
      <xdr:spPr bwMode="auto">
        <a:xfrm>
          <a:off x="8086725" y="20764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0" name="Desenhando 59"/>
        <xdr:cNvSpPr>
          <a:spLocks/>
        </xdr:cNvSpPr>
      </xdr:nvSpPr>
      <xdr:spPr bwMode="auto">
        <a:xfrm>
          <a:off x="9620250" y="20764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0"/>
              </a:lnTo>
              <a:lnTo>
                <a:pt x="7490" y="16384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1" name="Rectangle 3"/>
        <xdr:cNvSpPr>
          <a:spLocks noChangeArrowheads="1"/>
        </xdr:cNvSpPr>
      </xdr:nvSpPr>
      <xdr:spPr bwMode="auto">
        <a:xfrm>
          <a:off x="9620250" y="2076450"/>
          <a:ext cx="0" cy="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15</xdr:row>
      <xdr:rowOff>0</xdr:rowOff>
    </xdr:from>
    <xdr:to>
      <xdr:col>36</xdr:col>
      <xdr:colOff>193664</xdr:colOff>
      <xdr:row>15</xdr:row>
      <xdr:rowOff>0</xdr:rowOff>
    </xdr:to>
    <xdr:sp macro="" textlink="" fLocksText="0">
      <xdr:nvSpPr>
        <xdr:cNvPr id="5" name="Text Box 4"/>
        <xdr:cNvSpPr txBox="1">
          <a:spLocks noChangeArrowheads="1"/>
        </xdr:cNvSpPr>
      </xdr:nvSpPr>
      <xdr:spPr bwMode="auto">
        <a:xfrm>
          <a:off x="1504950" y="2076450"/>
          <a:ext cx="72866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15"/>
  <sheetViews>
    <sheetView tabSelected="1" topLeftCell="A2" zoomScale="106" zoomScaleNormal="106" workbookViewId="0">
      <selection activeCell="AD8" sqref="AD8:AM8"/>
    </sheetView>
  </sheetViews>
  <sheetFormatPr defaultRowHeight="12"/>
  <cols>
    <col min="1" max="1" width="5.42578125" style="155" customWidth="1"/>
    <col min="2" max="2" width="3.28515625" style="155" customWidth="1"/>
    <col min="3" max="3" width="8.7109375" style="155" customWidth="1"/>
    <col min="4" max="4" width="6.42578125" style="155" customWidth="1"/>
    <col min="5" max="5" width="11.7109375" style="156" customWidth="1"/>
    <col min="6" max="10" width="3.28515625" style="156" customWidth="1"/>
    <col min="11" max="16" width="3.28515625" style="78" customWidth="1"/>
    <col min="17" max="17" width="2.7109375" style="78" customWidth="1"/>
    <col min="18" max="18" width="2.42578125" style="78" hidden="1" customWidth="1"/>
    <col min="19" max="29" width="3.28515625" style="78" customWidth="1"/>
    <col min="30" max="30" width="4.140625" style="78" customWidth="1"/>
    <col min="31" max="39" width="3.28515625" style="78" customWidth="1"/>
    <col min="40" max="40" width="3.28515625" style="78" hidden="1" customWidth="1"/>
    <col min="41" max="41" width="3.28515625" style="78" customWidth="1"/>
    <col min="42" max="42" width="11.28515625" style="78" customWidth="1"/>
    <col min="43" max="43" width="3.28515625" style="78" customWidth="1"/>
    <col min="44" max="44" width="11" style="78" bestFit="1" customWidth="1"/>
    <col min="45" max="45" width="6.85546875" style="78" customWidth="1"/>
    <col min="46" max="46" width="4.42578125" style="79" customWidth="1"/>
    <col min="47" max="47" width="7.140625" style="78" customWidth="1"/>
    <col min="48" max="48" width="3.28515625" style="78" customWidth="1"/>
    <col min="49" max="49" width="11.5703125" style="78" customWidth="1"/>
    <col min="50" max="55" width="3.28515625" style="78" customWidth="1"/>
    <col min="56" max="16384" width="9.140625" style="78"/>
  </cols>
  <sheetData>
    <row r="1" spans="1:46" ht="6.75" customHeight="1">
      <c r="A1" s="75"/>
      <c r="B1" s="75"/>
      <c r="C1" s="75"/>
      <c r="D1" s="75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7"/>
      <c r="AJ1" s="76"/>
      <c r="AK1" s="76"/>
      <c r="AL1" s="76"/>
      <c r="AM1" s="76"/>
    </row>
    <row r="2" spans="1:46" ht="12.75" customHeight="1">
      <c r="A2" s="255" t="s">
        <v>41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</row>
    <row r="3" spans="1:46" ht="12" customHeight="1">
      <c r="A3" s="255"/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</row>
    <row r="4" spans="1:46" ht="4.5" customHeight="1">
      <c r="A4" s="77"/>
      <c r="B4" s="77"/>
      <c r="C4" s="77"/>
      <c r="D4" s="77"/>
      <c r="E4" s="76"/>
      <c r="F4" s="76"/>
      <c r="G4" s="76"/>
      <c r="H4" s="80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</row>
    <row r="5" spans="1:46" s="82" customFormat="1" ht="13.5" customHeight="1">
      <c r="A5" s="256"/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81"/>
      <c r="Z5" s="81"/>
      <c r="AA5" s="81"/>
      <c r="AB5" s="81"/>
      <c r="AC5" s="81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T5" s="83"/>
    </row>
    <row r="6" spans="1:46" ht="5.25" customHeight="1">
      <c r="A6" s="84"/>
      <c r="B6" s="84"/>
      <c r="C6" s="84"/>
      <c r="D6" s="84"/>
      <c r="E6" s="85"/>
      <c r="F6" s="85"/>
      <c r="G6" s="85"/>
      <c r="H6" s="85"/>
      <c r="I6" s="85"/>
      <c r="J6" s="85"/>
      <c r="K6" s="8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</row>
    <row r="7" spans="1:46" s="89" customFormat="1" ht="12" customHeight="1">
      <c r="A7" s="87" t="s">
        <v>42</v>
      </c>
      <c r="B7" s="75"/>
      <c r="C7" s="75"/>
      <c r="D7" s="75"/>
      <c r="E7" s="75"/>
      <c r="F7" s="75"/>
      <c r="G7" s="75"/>
      <c r="H7" s="75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5"/>
      <c r="X7" s="75"/>
      <c r="Y7" s="75"/>
      <c r="Z7" s="75"/>
      <c r="AA7" s="75"/>
      <c r="AB7" s="77"/>
      <c r="AC7" s="77"/>
      <c r="AD7" s="87" t="s">
        <v>43</v>
      </c>
      <c r="AE7" s="77"/>
      <c r="AF7" s="77"/>
      <c r="AG7" s="77"/>
      <c r="AH7" s="77"/>
      <c r="AI7" s="77"/>
      <c r="AJ7" s="77"/>
      <c r="AK7" s="77"/>
      <c r="AL7" s="77"/>
      <c r="AM7" s="88"/>
      <c r="AT7" s="90"/>
    </row>
    <row r="8" spans="1:46" s="89" customFormat="1" ht="14.1" customHeight="1">
      <c r="A8" s="258" t="s">
        <v>143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60"/>
      <c r="AD8" s="261" t="s">
        <v>154</v>
      </c>
      <c r="AE8" s="262"/>
      <c r="AF8" s="262"/>
      <c r="AG8" s="262"/>
      <c r="AH8" s="262"/>
      <c r="AI8" s="262"/>
      <c r="AJ8" s="262"/>
      <c r="AK8" s="262"/>
      <c r="AL8" s="262"/>
      <c r="AM8" s="263"/>
      <c r="AT8" s="90"/>
    </row>
    <row r="9" spans="1:46" s="94" customFormat="1" ht="5.25" customHeight="1">
      <c r="A9" s="91"/>
      <c r="B9" s="91"/>
      <c r="C9" s="91"/>
      <c r="D9" s="91"/>
      <c r="E9" s="92"/>
      <c r="F9" s="92"/>
      <c r="G9" s="92"/>
      <c r="H9" s="92"/>
      <c r="I9" s="92"/>
      <c r="J9" s="92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T9" s="95"/>
    </row>
    <row r="10" spans="1:46" s="89" customFormat="1" ht="12" customHeight="1">
      <c r="A10" s="87" t="s">
        <v>44</v>
      </c>
      <c r="B10" s="75"/>
      <c r="C10" s="75"/>
      <c r="D10" s="75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87" t="s">
        <v>45</v>
      </c>
      <c r="X10" s="77"/>
      <c r="Y10" s="75"/>
      <c r="Z10" s="75"/>
      <c r="AA10" s="75"/>
      <c r="AB10" s="75"/>
      <c r="AC10" s="75"/>
      <c r="AD10" s="77"/>
      <c r="AE10" s="75"/>
      <c r="AF10" s="96"/>
      <c r="AG10" s="77"/>
      <c r="AH10" s="77"/>
      <c r="AI10" s="77"/>
      <c r="AJ10" s="77"/>
      <c r="AK10" s="97"/>
      <c r="AL10" s="98" t="s">
        <v>46</v>
      </c>
      <c r="AM10" s="99"/>
      <c r="AT10" s="90"/>
    </row>
    <row r="11" spans="1:46" ht="27.75" customHeight="1">
      <c r="A11" s="264" t="s">
        <v>116</v>
      </c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6"/>
      <c r="W11" s="226" t="s">
        <v>122</v>
      </c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8"/>
      <c r="AL11" s="267" t="s">
        <v>47</v>
      </c>
      <c r="AM11" s="268"/>
    </row>
    <row r="12" spans="1:46" s="94" customFormat="1" ht="6.75" customHeight="1">
      <c r="A12" s="91"/>
      <c r="B12" s="91"/>
      <c r="C12" s="91"/>
      <c r="D12" s="91"/>
      <c r="E12" s="92"/>
      <c r="F12" s="92"/>
      <c r="G12" s="92"/>
      <c r="H12" s="92"/>
      <c r="I12" s="92"/>
      <c r="J12" s="92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100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100"/>
      <c r="AK12" s="77"/>
      <c r="AL12" s="77"/>
      <c r="AM12" s="77"/>
      <c r="AT12" s="95"/>
    </row>
    <row r="13" spans="1:46" s="89" customFormat="1" ht="12" customHeight="1">
      <c r="A13" s="98" t="s">
        <v>48</v>
      </c>
      <c r="B13" s="77"/>
      <c r="C13" s="77"/>
      <c r="D13" s="77"/>
      <c r="E13" s="75"/>
      <c r="F13" s="75"/>
      <c r="G13" s="75"/>
      <c r="H13" s="75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87" t="s">
        <v>49</v>
      </c>
      <c r="X13" s="77"/>
      <c r="Y13" s="77"/>
      <c r="Z13" s="75"/>
      <c r="AA13" s="77"/>
      <c r="AB13" s="77"/>
      <c r="AC13" s="77"/>
      <c r="AD13" s="77"/>
      <c r="AE13" s="77"/>
      <c r="AF13" s="87" t="s">
        <v>50</v>
      </c>
      <c r="AG13" s="77"/>
      <c r="AH13" s="77"/>
      <c r="AI13" s="75"/>
      <c r="AJ13" s="77"/>
      <c r="AK13" s="77"/>
      <c r="AL13" s="77"/>
      <c r="AM13" s="77"/>
      <c r="AT13" s="90"/>
    </row>
    <row r="14" spans="1:46" s="89" customFormat="1" ht="14.1" customHeight="1">
      <c r="A14" s="226" t="s">
        <v>155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8"/>
      <c r="W14" s="229" t="s">
        <v>156</v>
      </c>
      <c r="X14" s="230"/>
      <c r="Y14" s="230"/>
      <c r="Z14" s="230"/>
      <c r="AA14" s="230"/>
      <c r="AB14" s="230"/>
      <c r="AC14" s="230"/>
      <c r="AD14" s="230"/>
      <c r="AE14" s="231"/>
      <c r="AF14" s="229">
        <v>41487</v>
      </c>
      <c r="AG14" s="230"/>
      <c r="AH14" s="230"/>
      <c r="AI14" s="230"/>
      <c r="AJ14" s="230"/>
      <c r="AK14" s="230"/>
      <c r="AL14" s="230"/>
      <c r="AM14" s="231"/>
      <c r="AT14" s="90"/>
    </row>
    <row r="15" spans="1:46" ht="6" customHeight="1">
      <c r="A15" s="75"/>
      <c r="B15" s="75"/>
      <c r="C15" s="75"/>
      <c r="D15" s="75"/>
      <c r="E15" s="101"/>
      <c r="F15" s="101"/>
      <c r="G15" s="101"/>
      <c r="H15" s="101"/>
      <c r="I15" s="101"/>
      <c r="J15" s="101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</row>
    <row r="16" spans="1:46" ht="13.5" customHeight="1">
      <c r="A16" s="75" t="s">
        <v>51</v>
      </c>
      <c r="B16" s="75"/>
      <c r="C16" s="75"/>
      <c r="D16" s="75"/>
      <c r="E16" s="101"/>
      <c r="F16" s="101"/>
      <c r="G16" s="101"/>
      <c r="H16" s="101"/>
      <c r="I16" s="101"/>
      <c r="J16" s="101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102" t="b">
        <v>0</v>
      </c>
    </row>
    <row r="17" spans="1:51" ht="6" customHeight="1">
      <c r="A17" s="75"/>
      <c r="B17" s="75"/>
      <c r="C17" s="75"/>
      <c r="D17" s="75"/>
      <c r="E17" s="101"/>
      <c r="F17" s="101"/>
      <c r="G17" s="101"/>
      <c r="H17" s="101"/>
      <c r="I17" s="101"/>
      <c r="J17" s="101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</row>
    <row r="18" spans="1:51" ht="12.6" customHeight="1">
      <c r="A18" s="103" t="s">
        <v>52</v>
      </c>
      <c r="B18" s="104"/>
      <c r="C18" s="104"/>
      <c r="D18" s="104"/>
      <c r="E18" s="104"/>
      <c r="F18" s="104"/>
      <c r="G18" s="104"/>
      <c r="H18" s="104"/>
      <c r="I18" s="104"/>
      <c r="J18" s="232" t="s">
        <v>53</v>
      </c>
      <c r="K18" s="233"/>
      <c r="L18" s="233"/>
      <c r="M18" s="233"/>
      <c r="N18" s="233"/>
      <c r="O18" s="234"/>
      <c r="P18" s="238" t="s">
        <v>54</v>
      </c>
      <c r="Q18" s="239"/>
      <c r="R18" s="239"/>
      <c r="S18" s="239"/>
      <c r="T18" s="239"/>
      <c r="U18" s="239"/>
      <c r="V18" s="239"/>
      <c r="W18" s="239"/>
      <c r="X18" s="242" t="s">
        <v>55</v>
      </c>
      <c r="Y18" s="243"/>
      <c r="Z18" s="243"/>
      <c r="AA18" s="243"/>
      <c r="AB18" s="243"/>
      <c r="AC18" s="243"/>
      <c r="AD18" s="243"/>
      <c r="AE18" s="243"/>
      <c r="AF18" s="243"/>
      <c r="AG18" s="243"/>
      <c r="AH18" s="244"/>
      <c r="AI18" s="248">
        <f>IF(AN16=TRUE,0,((((1+V23)*(1+V22)*(1+V21+V20)*(1+V24))/(1-V25))-1))</f>
        <v>0.26304510273977044</v>
      </c>
      <c r="AJ18" s="249"/>
      <c r="AK18" s="249"/>
      <c r="AL18" s="249"/>
      <c r="AM18" s="250"/>
    </row>
    <row r="19" spans="1:51" ht="12.6" customHeight="1">
      <c r="A19" s="105"/>
      <c r="B19" s="106"/>
      <c r="C19" s="106"/>
      <c r="D19" s="106"/>
      <c r="E19" s="106"/>
      <c r="F19" s="106"/>
      <c r="G19" s="106"/>
      <c r="H19" s="106"/>
      <c r="I19" s="106"/>
      <c r="J19" s="235"/>
      <c r="K19" s="236"/>
      <c r="L19" s="236"/>
      <c r="M19" s="236"/>
      <c r="N19" s="236"/>
      <c r="O19" s="237"/>
      <c r="P19" s="240"/>
      <c r="Q19" s="241"/>
      <c r="R19" s="241"/>
      <c r="S19" s="241"/>
      <c r="T19" s="241"/>
      <c r="U19" s="241"/>
      <c r="V19" s="241"/>
      <c r="W19" s="241"/>
      <c r="X19" s="245"/>
      <c r="Y19" s="246"/>
      <c r="Z19" s="246"/>
      <c r="AA19" s="246"/>
      <c r="AB19" s="246"/>
      <c r="AC19" s="246"/>
      <c r="AD19" s="246"/>
      <c r="AE19" s="246"/>
      <c r="AF19" s="246"/>
      <c r="AG19" s="246"/>
      <c r="AH19" s="247"/>
      <c r="AI19" s="251"/>
      <c r="AJ19" s="252"/>
      <c r="AK19" s="252"/>
      <c r="AL19" s="252"/>
      <c r="AM19" s="253"/>
    </row>
    <row r="20" spans="1:51" ht="17.25" customHeight="1">
      <c r="A20" s="107" t="s">
        <v>56</v>
      </c>
      <c r="B20" s="108"/>
      <c r="C20" s="108"/>
      <c r="D20" s="108"/>
      <c r="E20" s="108"/>
      <c r="F20" s="108"/>
      <c r="G20" s="108"/>
      <c r="H20" s="108"/>
      <c r="I20" s="108"/>
      <c r="J20" s="109" t="s">
        <v>57</v>
      </c>
      <c r="K20" s="254">
        <v>0</v>
      </c>
      <c r="L20" s="254"/>
      <c r="M20" s="110" t="s">
        <v>58</v>
      </c>
      <c r="N20" s="254">
        <v>4.1999999999999997E-3</v>
      </c>
      <c r="O20" s="281"/>
      <c r="P20" s="111" t="s">
        <v>59</v>
      </c>
      <c r="Q20" s="112"/>
      <c r="R20" s="112"/>
      <c r="S20" s="112"/>
      <c r="T20" s="112"/>
      <c r="U20" s="112"/>
      <c r="V20" s="282">
        <v>3.5000000000000001E-3</v>
      </c>
      <c r="W20" s="282"/>
      <c r="X20" s="269" t="s">
        <v>60</v>
      </c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1"/>
      <c r="AR20" s="79"/>
      <c r="AT20" s="78"/>
    </row>
    <row r="21" spans="1:51" ht="17.25" customHeight="1">
      <c r="A21" s="113" t="s">
        <v>61</v>
      </c>
      <c r="B21" s="114"/>
      <c r="C21" s="114"/>
      <c r="D21" s="114"/>
      <c r="E21" s="114"/>
      <c r="F21" s="114"/>
      <c r="G21" s="114"/>
      <c r="H21" s="114"/>
      <c r="I21" s="114"/>
      <c r="J21" s="115" t="s">
        <v>57</v>
      </c>
      <c r="K21" s="278">
        <v>0</v>
      </c>
      <c r="L21" s="278"/>
      <c r="M21" s="116" t="s">
        <v>58</v>
      </c>
      <c r="N21" s="278">
        <v>2.0500000000000001E-2</v>
      </c>
      <c r="O21" s="279"/>
      <c r="P21" s="117" t="s">
        <v>62</v>
      </c>
      <c r="Q21" s="118"/>
      <c r="R21" s="118"/>
      <c r="S21" s="118"/>
      <c r="T21" s="118"/>
      <c r="U21" s="118"/>
      <c r="V21" s="280">
        <v>1.7000000000000001E-2</v>
      </c>
      <c r="W21" s="280"/>
      <c r="X21" s="272"/>
      <c r="Y21" s="273"/>
      <c r="Z21" s="273"/>
      <c r="AA21" s="273"/>
      <c r="AB21" s="273"/>
      <c r="AC21" s="273"/>
      <c r="AD21" s="273"/>
      <c r="AE21" s="273"/>
      <c r="AF21" s="273"/>
      <c r="AG21" s="273"/>
      <c r="AH21" s="273"/>
      <c r="AI21" s="273"/>
      <c r="AJ21" s="273"/>
      <c r="AK21" s="273"/>
      <c r="AL21" s="273"/>
      <c r="AM21" s="274"/>
      <c r="AR21" s="79"/>
      <c r="AT21" s="78"/>
    </row>
    <row r="22" spans="1:51" ht="17.25" customHeight="1">
      <c r="A22" s="113" t="s">
        <v>63</v>
      </c>
      <c r="B22" s="114"/>
      <c r="C22" s="114"/>
      <c r="D22" s="114"/>
      <c r="E22" s="114"/>
      <c r="F22" s="114"/>
      <c r="G22" s="114"/>
      <c r="H22" s="114"/>
      <c r="I22" s="114"/>
      <c r="J22" s="115" t="s">
        <v>57</v>
      </c>
      <c r="K22" s="278">
        <v>0</v>
      </c>
      <c r="L22" s="278"/>
      <c r="M22" s="116" t="s">
        <v>58</v>
      </c>
      <c r="N22" s="278">
        <v>1.2E-2</v>
      </c>
      <c r="O22" s="279"/>
      <c r="P22" s="117" t="s">
        <v>64</v>
      </c>
      <c r="Q22" s="118"/>
      <c r="R22" s="118"/>
      <c r="S22" s="118"/>
      <c r="T22" s="118"/>
      <c r="U22" s="118"/>
      <c r="V22" s="280">
        <v>1.0999999999999999E-2</v>
      </c>
      <c r="W22" s="280"/>
      <c r="X22" s="272"/>
      <c r="Y22" s="273"/>
      <c r="Z22" s="273"/>
      <c r="AA22" s="273"/>
      <c r="AB22" s="273"/>
      <c r="AC22" s="273"/>
      <c r="AD22" s="273"/>
      <c r="AE22" s="273"/>
      <c r="AF22" s="273"/>
      <c r="AG22" s="273"/>
      <c r="AH22" s="273"/>
      <c r="AI22" s="273"/>
      <c r="AJ22" s="273"/>
      <c r="AK22" s="273"/>
      <c r="AL22" s="273"/>
      <c r="AM22" s="274"/>
      <c r="AR22" s="79"/>
      <c r="AT22" s="78"/>
    </row>
    <row r="23" spans="1:51" ht="17.25" customHeight="1">
      <c r="A23" s="113" t="s">
        <v>65</v>
      </c>
      <c r="B23" s="114"/>
      <c r="C23" s="114"/>
      <c r="D23" s="114"/>
      <c r="E23" s="114"/>
      <c r="F23" s="114"/>
      <c r="G23" s="114"/>
      <c r="H23" s="114"/>
      <c r="I23" s="114"/>
      <c r="J23" s="115" t="s">
        <v>57</v>
      </c>
      <c r="K23" s="278">
        <v>1.1000000000000001E-3</v>
      </c>
      <c r="L23" s="278"/>
      <c r="M23" s="116" t="s">
        <v>58</v>
      </c>
      <c r="N23" s="278">
        <v>8.0299999999999996E-2</v>
      </c>
      <c r="O23" s="279"/>
      <c r="P23" s="117" t="s">
        <v>66</v>
      </c>
      <c r="Q23" s="118"/>
      <c r="R23" s="118"/>
      <c r="S23" s="118"/>
      <c r="T23" s="118"/>
      <c r="U23" s="118"/>
      <c r="V23" s="280">
        <v>5.2999999999999999E-2</v>
      </c>
      <c r="W23" s="280"/>
      <c r="X23" s="272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4"/>
      <c r="AR23" s="79"/>
      <c r="AT23" s="78"/>
    </row>
    <row r="24" spans="1:51" ht="17.25" customHeight="1">
      <c r="A24" s="113" t="s">
        <v>67</v>
      </c>
      <c r="B24" s="114"/>
      <c r="C24" s="114"/>
      <c r="D24" s="114"/>
      <c r="E24" s="114"/>
      <c r="F24" s="114"/>
      <c r="G24" s="114"/>
      <c r="H24" s="114"/>
      <c r="I24" s="114"/>
      <c r="J24" s="115" t="s">
        <v>57</v>
      </c>
      <c r="K24" s="278">
        <v>3.8300000000000001E-2</v>
      </c>
      <c r="L24" s="278"/>
      <c r="M24" s="116" t="s">
        <v>58</v>
      </c>
      <c r="N24" s="278">
        <v>9.9599999999999994E-2</v>
      </c>
      <c r="O24" s="279"/>
      <c r="P24" s="117" t="s">
        <v>68</v>
      </c>
      <c r="Q24" s="118"/>
      <c r="R24" s="118"/>
      <c r="S24" s="118"/>
      <c r="T24" s="118"/>
      <c r="U24" s="118"/>
      <c r="V24" s="280">
        <v>7.3999999999999996E-2</v>
      </c>
      <c r="W24" s="280"/>
      <c r="X24" s="272"/>
      <c r="Y24" s="273"/>
      <c r="Z24" s="273"/>
      <c r="AA24" s="273"/>
      <c r="AB24" s="273"/>
      <c r="AC24" s="273"/>
      <c r="AD24" s="273"/>
      <c r="AE24" s="273"/>
      <c r="AF24" s="273"/>
      <c r="AG24" s="273"/>
      <c r="AH24" s="273"/>
      <c r="AI24" s="273"/>
      <c r="AJ24" s="273"/>
      <c r="AK24" s="273"/>
      <c r="AL24" s="273"/>
      <c r="AM24" s="274"/>
      <c r="AT24" s="78"/>
    </row>
    <row r="25" spans="1:51" ht="17.25" customHeight="1">
      <c r="A25" s="119" t="s">
        <v>69</v>
      </c>
      <c r="B25" s="120"/>
      <c r="C25" s="120"/>
      <c r="D25" s="120"/>
      <c r="E25" s="120"/>
      <c r="F25" s="120"/>
      <c r="G25" s="120"/>
      <c r="H25" s="120"/>
      <c r="I25" s="120"/>
      <c r="J25" s="121" t="s">
        <v>57</v>
      </c>
      <c r="K25" s="311">
        <f>6.03%-0.38%</f>
        <v>5.6500000000000002E-2</v>
      </c>
      <c r="L25" s="311"/>
      <c r="M25" s="122" t="s">
        <v>58</v>
      </c>
      <c r="N25" s="311">
        <f>9.03%-0.38%</f>
        <v>8.6499999999999994E-2</v>
      </c>
      <c r="O25" s="312"/>
      <c r="P25" s="123" t="s">
        <v>70</v>
      </c>
      <c r="Q25" s="124"/>
      <c r="R25" s="124"/>
      <c r="S25" s="124"/>
      <c r="T25" s="124"/>
      <c r="U25" s="124"/>
      <c r="V25" s="313">
        <v>7.6200000000000004E-2</v>
      </c>
      <c r="W25" s="313"/>
      <c r="X25" s="275"/>
      <c r="Y25" s="276"/>
      <c r="Z25" s="276"/>
      <c r="AA25" s="276"/>
      <c r="AB25" s="276"/>
      <c r="AC25" s="276"/>
      <c r="AD25" s="276"/>
      <c r="AE25" s="276"/>
      <c r="AF25" s="276"/>
      <c r="AG25" s="276"/>
      <c r="AH25" s="276"/>
      <c r="AI25" s="276"/>
      <c r="AJ25" s="276"/>
      <c r="AK25" s="276"/>
      <c r="AL25" s="276"/>
      <c r="AM25" s="277"/>
      <c r="AT25" s="78"/>
    </row>
    <row r="26" spans="1:51" ht="6" customHeight="1">
      <c r="A26" s="75"/>
      <c r="B26" s="75"/>
      <c r="C26" s="75"/>
      <c r="D26" s="75"/>
      <c r="E26" s="101"/>
      <c r="F26" s="101"/>
      <c r="G26" s="101"/>
      <c r="H26" s="101"/>
      <c r="I26" s="101"/>
      <c r="J26" s="101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</row>
    <row r="27" spans="1:51" ht="12" customHeight="1">
      <c r="A27" s="283" t="s">
        <v>0</v>
      </c>
      <c r="B27" s="125"/>
      <c r="C27" s="126"/>
      <c r="D27" s="127"/>
      <c r="E27" s="126"/>
      <c r="F27" s="238" t="s">
        <v>71</v>
      </c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86"/>
      <c r="S27" s="238" t="s">
        <v>72</v>
      </c>
      <c r="T27" s="286"/>
      <c r="U27" s="291" t="s">
        <v>73</v>
      </c>
      <c r="V27" s="292"/>
      <c r="W27" s="293"/>
      <c r="X27" s="300" t="s">
        <v>74</v>
      </c>
      <c r="Y27" s="301"/>
      <c r="Z27" s="301"/>
      <c r="AA27" s="301"/>
      <c r="AB27" s="301"/>
      <c r="AC27" s="301"/>
      <c r="AD27" s="301"/>
      <c r="AE27" s="301"/>
      <c r="AF27" s="301"/>
      <c r="AG27" s="301"/>
      <c r="AH27" s="301"/>
      <c r="AI27" s="301"/>
      <c r="AJ27" s="301"/>
      <c r="AK27" s="301"/>
      <c r="AL27" s="301"/>
      <c r="AM27" s="302"/>
      <c r="AR27" s="303" t="s">
        <v>75</v>
      </c>
      <c r="AS27" s="303"/>
    </row>
    <row r="28" spans="1:51" ht="12" customHeight="1">
      <c r="A28" s="284"/>
      <c r="B28" s="129" t="s">
        <v>1</v>
      </c>
      <c r="C28" s="130"/>
      <c r="D28" s="304" t="s">
        <v>76</v>
      </c>
      <c r="E28" s="305"/>
      <c r="F28" s="287"/>
      <c r="G28" s="288"/>
      <c r="H28" s="288"/>
      <c r="I28" s="288"/>
      <c r="J28" s="288"/>
      <c r="K28" s="288"/>
      <c r="L28" s="288"/>
      <c r="M28" s="288"/>
      <c r="N28" s="288"/>
      <c r="O28" s="288"/>
      <c r="P28" s="288"/>
      <c r="Q28" s="288"/>
      <c r="R28" s="289"/>
      <c r="S28" s="287"/>
      <c r="T28" s="289"/>
      <c r="U28" s="294"/>
      <c r="V28" s="295"/>
      <c r="W28" s="296"/>
      <c r="X28" s="300" t="s">
        <v>77</v>
      </c>
      <c r="Y28" s="301"/>
      <c r="Z28" s="301"/>
      <c r="AA28" s="301"/>
      <c r="AB28" s="301"/>
      <c r="AC28" s="301"/>
      <c r="AD28" s="301"/>
      <c r="AE28" s="306" t="s">
        <v>78</v>
      </c>
      <c r="AF28" s="301"/>
      <c r="AG28" s="301"/>
      <c r="AH28" s="301"/>
      <c r="AI28" s="301"/>
      <c r="AJ28" s="301"/>
      <c r="AK28" s="301"/>
      <c r="AL28" s="301"/>
      <c r="AM28" s="302"/>
      <c r="AR28" s="128" t="s">
        <v>79</v>
      </c>
      <c r="AS28" s="131">
        <v>0.02</v>
      </c>
    </row>
    <row r="29" spans="1:51" ht="12" customHeight="1">
      <c r="A29" s="285"/>
      <c r="B29" s="132"/>
      <c r="C29" s="133"/>
      <c r="D29" s="134"/>
      <c r="E29" s="133"/>
      <c r="F29" s="240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90"/>
      <c r="S29" s="240"/>
      <c r="T29" s="290"/>
      <c r="U29" s="297"/>
      <c r="V29" s="298"/>
      <c r="W29" s="299"/>
      <c r="X29" s="240" t="s">
        <v>80</v>
      </c>
      <c r="Y29" s="241"/>
      <c r="Z29" s="290"/>
      <c r="AA29" s="240" t="s">
        <v>81</v>
      </c>
      <c r="AB29" s="241"/>
      <c r="AC29" s="241"/>
      <c r="AD29" s="241"/>
      <c r="AE29" s="307" t="s">
        <v>80</v>
      </c>
      <c r="AF29" s="241"/>
      <c r="AG29" s="290"/>
      <c r="AH29" s="308" t="s">
        <v>81</v>
      </c>
      <c r="AI29" s="309"/>
      <c r="AJ29" s="309"/>
      <c r="AK29" s="309"/>
      <c r="AL29" s="309"/>
      <c r="AM29" s="310"/>
      <c r="AR29" s="128" t="s">
        <v>82</v>
      </c>
      <c r="AS29" s="131">
        <v>6.4999999999999997E-3</v>
      </c>
    </row>
    <row r="30" spans="1:51">
      <c r="A30" s="135">
        <f>MEMORIA!A10</f>
        <v>1</v>
      </c>
      <c r="B30" s="314"/>
      <c r="C30" s="315"/>
      <c r="D30" s="314"/>
      <c r="E30" s="315"/>
      <c r="F30" s="316" t="str">
        <f>MEMORIA!B10</f>
        <v>SERVIÇOS PRELIMINARES</v>
      </c>
      <c r="G30" s="317"/>
      <c r="H30" s="317"/>
      <c r="I30" s="317"/>
      <c r="J30" s="317"/>
      <c r="K30" s="317"/>
      <c r="L30" s="317"/>
      <c r="M30" s="317"/>
      <c r="N30" s="317"/>
      <c r="O30" s="317"/>
      <c r="P30" s="317"/>
      <c r="Q30" s="317"/>
      <c r="R30" s="318"/>
      <c r="S30" s="319"/>
      <c r="T30" s="320"/>
      <c r="U30" s="321"/>
      <c r="V30" s="322"/>
      <c r="W30" s="323"/>
      <c r="X30" s="324"/>
      <c r="Y30" s="325"/>
      <c r="Z30" s="326"/>
      <c r="AA30" s="327" t="str">
        <f>IF(S30="","",ROUND(U30*X30,2))</f>
        <v/>
      </c>
      <c r="AB30" s="328"/>
      <c r="AC30" s="328"/>
      <c r="AD30" s="329"/>
      <c r="AE30" s="344" t="str">
        <f>IF(S30="","",ROUND(X30*(1+$AI$18),2))</f>
        <v/>
      </c>
      <c r="AF30" s="345"/>
      <c r="AG30" s="345"/>
      <c r="AH30" s="345" t="str">
        <f>IF(S30="","",ROUND(U30*AE30,2))</f>
        <v/>
      </c>
      <c r="AI30" s="345"/>
      <c r="AJ30" s="345"/>
      <c r="AK30" s="345"/>
      <c r="AL30" s="345"/>
      <c r="AM30" s="345"/>
      <c r="AR30" s="128" t="s">
        <v>83</v>
      </c>
      <c r="AS30" s="131">
        <v>0.03</v>
      </c>
      <c r="AU30" s="89"/>
      <c r="AV30" s="89"/>
      <c r="AW30" s="224"/>
      <c r="AX30" s="224"/>
      <c r="AY30" s="224"/>
    </row>
    <row r="31" spans="1:51" ht="26.25" customHeight="1">
      <c r="A31" s="139" t="str">
        <f>MEMORIA!A11</f>
        <v>1.1</v>
      </c>
      <c r="B31" s="346" t="s">
        <v>133</v>
      </c>
      <c r="C31" s="347"/>
      <c r="D31" s="348" t="s">
        <v>84</v>
      </c>
      <c r="E31" s="349"/>
      <c r="F31" s="350" t="str">
        <f>MEMORIA!B11</f>
        <v>PLACA DE OBRA EM CHAPA DE ACO GALVANIZADO</v>
      </c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2"/>
      <c r="S31" s="353" t="s">
        <v>32</v>
      </c>
      <c r="T31" s="354"/>
      <c r="U31" s="321">
        <f>MEMORIA!F11</f>
        <v>6</v>
      </c>
      <c r="V31" s="322"/>
      <c r="W31" s="323"/>
      <c r="X31" s="355">
        <v>234.71</v>
      </c>
      <c r="Y31" s="356"/>
      <c r="Z31" s="357"/>
      <c r="AA31" s="358">
        <f>ROUND(X31*U31,2)</f>
        <v>1408.26</v>
      </c>
      <c r="AB31" s="359"/>
      <c r="AC31" s="359"/>
      <c r="AD31" s="360"/>
      <c r="AE31" s="340">
        <f>ROUND(X31*(1+AI$18),2)</f>
        <v>296.45</v>
      </c>
      <c r="AF31" s="330"/>
      <c r="AG31" s="330"/>
      <c r="AH31" s="330">
        <f>ROUND(AE31*U31,2)</f>
        <v>1778.7</v>
      </c>
      <c r="AI31" s="330"/>
      <c r="AJ31" s="330"/>
      <c r="AK31" s="330"/>
      <c r="AL31" s="330"/>
      <c r="AM31" s="330"/>
      <c r="AP31" s="145"/>
      <c r="AU31" s="89"/>
      <c r="AV31" s="89"/>
      <c r="AW31" s="224"/>
      <c r="AX31" s="224"/>
      <c r="AY31" s="224"/>
    </row>
    <row r="32" spans="1:51">
      <c r="A32" s="139"/>
      <c r="B32" s="142"/>
      <c r="C32" s="140"/>
      <c r="D32" s="142"/>
      <c r="E32" s="140"/>
      <c r="F32" s="331" t="s">
        <v>85</v>
      </c>
      <c r="G32" s="332"/>
      <c r="H32" s="332"/>
      <c r="I32" s="332"/>
      <c r="J32" s="332"/>
      <c r="K32" s="332"/>
      <c r="L32" s="332"/>
      <c r="M32" s="332"/>
      <c r="N32" s="332"/>
      <c r="O32" s="332"/>
      <c r="P32" s="332"/>
      <c r="Q32" s="332"/>
      <c r="R32" s="333"/>
      <c r="S32" s="143"/>
      <c r="T32" s="141"/>
      <c r="U32" s="136"/>
      <c r="V32" s="137"/>
      <c r="W32" s="138"/>
      <c r="X32" s="334"/>
      <c r="Y32" s="335"/>
      <c r="Z32" s="336"/>
      <c r="AA32" s="337">
        <f>SUM(AA31)</f>
        <v>1408.26</v>
      </c>
      <c r="AB32" s="338"/>
      <c r="AC32" s="338"/>
      <c r="AD32" s="339"/>
      <c r="AE32" s="340"/>
      <c r="AF32" s="330"/>
      <c r="AG32" s="330"/>
      <c r="AH32" s="341">
        <f>SUM(AH31)</f>
        <v>1778.7</v>
      </c>
      <c r="AI32" s="342"/>
      <c r="AJ32" s="342"/>
      <c r="AK32" s="342"/>
      <c r="AL32" s="342"/>
      <c r="AM32" s="343"/>
      <c r="AP32" s="145"/>
      <c r="AU32" s="89"/>
      <c r="AV32" s="89"/>
      <c r="AW32" s="225"/>
      <c r="AX32" s="225"/>
      <c r="AY32" s="225"/>
    </row>
    <row r="33" spans="1:51">
      <c r="A33" s="139"/>
      <c r="B33" s="361"/>
      <c r="C33" s="347"/>
      <c r="D33" s="362"/>
      <c r="E33" s="349"/>
      <c r="F33" s="363"/>
      <c r="G33" s="364"/>
      <c r="H33" s="364"/>
      <c r="I33" s="364"/>
      <c r="J33" s="364"/>
      <c r="K33" s="364"/>
      <c r="L33" s="364"/>
      <c r="M33" s="364"/>
      <c r="N33" s="364"/>
      <c r="O33" s="364"/>
      <c r="P33" s="364"/>
      <c r="Q33" s="364"/>
      <c r="R33" s="365"/>
      <c r="S33" s="366"/>
      <c r="T33" s="354"/>
      <c r="U33" s="321"/>
      <c r="V33" s="322"/>
      <c r="W33" s="323"/>
      <c r="X33" s="367"/>
      <c r="Y33" s="367"/>
      <c r="Z33" s="368"/>
      <c r="AA33" s="358"/>
      <c r="AB33" s="359"/>
      <c r="AC33" s="359"/>
      <c r="AD33" s="360"/>
      <c r="AE33" s="340"/>
      <c r="AF33" s="330"/>
      <c r="AG33" s="330"/>
      <c r="AH33" s="330"/>
      <c r="AI33" s="330"/>
      <c r="AJ33" s="330"/>
      <c r="AK33" s="330"/>
      <c r="AL33" s="330"/>
      <c r="AM33" s="330"/>
      <c r="AU33" s="89"/>
      <c r="AV33" s="89"/>
      <c r="AW33" s="223"/>
      <c r="AX33" s="223"/>
      <c r="AY33" s="223"/>
    </row>
    <row r="34" spans="1:51">
      <c r="A34" s="144">
        <v>2</v>
      </c>
      <c r="B34" s="361"/>
      <c r="C34" s="347"/>
      <c r="D34" s="362"/>
      <c r="E34" s="349"/>
      <c r="F34" s="363" t="str">
        <f>MEMORIA!B13</f>
        <v>PAVIMENTAÇÃO ASFÁLTICA</v>
      </c>
      <c r="G34" s="364"/>
      <c r="H34" s="364"/>
      <c r="I34" s="364"/>
      <c r="J34" s="364"/>
      <c r="K34" s="364"/>
      <c r="L34" s="364"/>
      <c r="M34" s="364"/>
      <c r="N34" s="364"/>
      <c r="O34" s="364"/>
      <c r="P34" s="364"/>
      <c r="Q34" s="364"/>
      <c r="R34" s="365"/>
      <c r="S34" s="366"/>
      <c r="T34" s="354"/>
      <c r="U34" s="321"/>
      <c r="V34" s="322"/>
      <c r="W34" s="323"/>
      <c r="X34" s="367"/>
      <c r="Y34" s="367"/>
      <c r="Z34" s="367"/>
      <c r="AA34" s="358"/>
      <c r="AB34" s="359"/>
      <c r="AC34" s="359"/>
      <c r="AD34" s="360"/>
      <c r="AE34" s="340"/>
      <c r="AF34" s="330"/>
      <c r="AG34" s="330"/>
      <c r="AH34" s="330"/>
      <c r="AI34" s="330"/>
      <c r="AJ34" s="330"/>
      <c r="AK34" s="330"/>
      <c r="AL34" s="330"/>
      <c r="AM34" s="330"/>
      <c r="AU34" s="89"/>
      <c r="AV34" s="89"/>
      <c r="AW34" s="223"/>
      <c r="AX34" s="223"/>
      <c r="AY34" s="223"/>
    </row>
    <row r="35" spans="1:51" ht="27.75" customHeight="1">
      <c r="A35" s="146" t="s">
        <v>3</v>
      </c>
      <c r="B35" s="361">
        <v>72961</v>
      </c>
      <c r="C35" s="347"/>
      <c r="D35" s="348" t="s">
        <v>84</v>
      </c>
      <c r="E35" s="349"/>
      <c r="F35" s="369" t="str">
        <f>MEMORIA!B14</f>
        <v xml:space="preserve">REGULARIZACAO E COMPACTACAO DE SUBLEITO ATE 20 CM DE ESPESSURA </v>
      </c>
      <c r="G35" s="351"/>
      <c r="H35" s="351"/>
      <c r="I35" s="351"/>
      <c r="J35" s="351"/>
      <c r="K35" s="351"/>
      <c r="L35" s="351"/>
      <c r="M35" s="351"/>
      <c r="N35" s="351"/>
      <c r="O35" s="351"/>
      <c r="P35" s="351"/>
      <c r="Q35" s="351"/>
      <c r="R35" s="352"/>
      <c r="S35" s="353" t="s">
        <v>32</v>
      </c>
      <c r="T35" s="354"/>
      <c r="U35" s="321">
        <f>MEMORIA!F14</f>
        <v>7194.0199999999995</v>
      </c>
      <c r="V35" s="322"/>
      <c r="W35" s="323"/>
      <c r="X35" s="355">
        <v>1.1499999999999999</v>
      </c>
      <c r="Y35" s="356"/>
      <c r="Z35" s="357"/>
      <c r="AA35" s="358">
        <f t="shared" ref="AA35:AA41" si="0">ROUND(X35*U35,2)</f>
        <v>8273.1200000000008</v>
      </c>
      <c r="AB35" s="359"/>
      <c r="AC35" s="359"/>
      <c r="AD35" s="360"/>
      <c r="AE35" s="340">
        <f t="shared" ref="AE35:AE53" si="1">ROUND(X35*(1+AI$18),2)</f>
        <v>1.45</v>
      </c>
      <c r="AF35" s="330"/>
      <c r="AG35" s="330"/>
      <c r="AH35" s="330">
        <f t="shared" ref="AH35:AH41" si="2">ROUND(AE35*U35,2)</f>
        <v>10431.33</v>
      </c>
      <c r="AI35" s="330"/>
      <c r="AJ35" s="330"/>
      <c r="AK35" s="330"/>
      <c r="AL35" s="330"/>
      <c r="AM35" s="330"/>
      <c r="AP35" s="179"/>
      <c r="AU35" s="89"/>
      <c r="AV35" s="89"/>
      <c r="AW35" s="224"/>
      <c r="AX35" s="224"/>
      <c r="AY35" s="224"/>
    </row>
    <row r="36" spans="1:51" ht="48" customHeight="1">
      <c r="A36" s="146" t="s">
        <v>22</v>
      </c>
      <c r="B36" s="346">
        <v>72924</v>
      </c>
      <c r="C36" s="347"/>
      <c r="D36" s="348" t="s">
        <v>84</v>
      </c>
      <c r="E36" s="349"/>
      <c r="F36" s="369" t="str">
        <f>MEMORIA!B15</f>
        <v>BASE DE SOLO - BRITA (50/50), MISTURA EM USINA, COMPACTACAO 100% PROCTOR MODIFICADO, EXCLUSIVE ESCAVACAO, CARGA E TRANSPORTE</v>
      </c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351"/>
      <c r="R36" s="352"/>
      <c r="S36" s="353" t="s">
        <v>31</v>
      </c>
      <c r="T36" s="354"/>
      <c r="U36" s="321">
        <f>MEMORIA!J15</f>
        <v>1079.0999999999999</v>
      </c>
      <c r="V36" s="322"/>
      <c r="W36" s="323"/>
      <c r="X36" s="370">
        <v>52.01</v>
      </c>
      <c r="Y36" s="371"/>
      <c r="Z36" s="372"/>
      <c r="AA36" s="358">
        <f t="shared" si="0"/>
        <v>56123.99</v>
      </c>
      <c r="AB36" s="359"/>
      <c r="AC36" s="359"/>
      <c r="AD36" s="360"/>
      <c r="AE36" s="340">
        <f t="shared" si="1"/>
        <v>65.69</v>
      </c>
      <c r="AF36" s="330"/>
      <c r="AG36" s="330"/>
      <c r="AH36" s="330">
        <f t="shared" si="2"/>
        <v>70886.080000000002</v>
      </c>
      <c r="AI36" s="330"/>
      <c r="AJ36" s="330"/>
      <c r="AK36" s="330"/>
      <c r="AL36" s="330"/>
      <c r="AM36" s="330"/>
      <c r="AP36" s="145"/>
      <c r="AR36" s="159"/>
      <c r="AU36" s="89"/>
      <c r="AV36" s="89"/>
      <c r="AW36" s="224"/>
      <c r="AX36" s="224"/>
      <c r="AY36" s="224"/>
    </row>
    <row r="37" spans="1:51" ht="51" customHeight="1">
      <c r="A37" s="146" t="s">
        <v>40</v>
      </c>
      <c r="B37" s="346">
        <v>72887</v>
      </c>
      <c r="C37" s="347"/>
      <c r="D37" s="348" t="s">
        <v>84</v>
      </c>
      <c r="E37" s="349"/>
      <c r="F37" s="369" t="str">
        <f>MEMORIA!B16</f>
        <v>TRANSPORTE COMERCIAL COM CAMINHAO BASCULANTE 6 M3, RODOVIA PAVIMENTADA (mistura solo-brita da usina até o local da obra) - DMT = 6 KM</v>
      </c>
      <c r="G37" s="351"/>
      <c r="H37" s="351"/>
      <c r="I37" s="351"/>
      <c r="J37" s="351"/>
      <c r="K37" s="351"/>
      <c r="L37" s="351"/>
      <c r="M37" s="351"/>
      <c r="N37" s="351"/>
      <c r="O37" s="351"/>
      <c r="P37" s="351"/>
      <c r="Q37" s="351"/>
      <c r="R37" s="352"/>
      <c r="S37" s="353" t="s">
        <v>86</v>
      </c>
      <c r="T37" s="373"/>
      <c r="U37" s="321">
        <f>MEMORIA!O16</f>
        <v>6474.6</v>
      </c>
      <c r="V37" s="322"/>
      <c r="W37" s="323"/>
      <c r="X37" s="355">
        <v>0.56999999999999995</v>
      </c>
      <c r="Y37" s="356"/>
      <c r="Z37" s="357"/>
      <c r="AA37" s="358">
        <f>ROUND(X37*U37,2)</f>
        <v>3690.52</v>
      </c>
      <c r="AB37" s="359"/>
      <c r="AC37" s="359"/>
      <c r="AD37" s="360"/>
      <c r="AE37" s="340">
        <f t="shared" si="1"/>
        <v>0.72</v>
      </c>
      <c r="AF37" s="330"/>
      <c r="AG37" s="330"/>
      <c r="AH37" s="330">
        <f>ROUND(AE37*U37,2)</f>
        <v>4661.71</v>
      </c>
      <c r="AI37" s="330"/>
      <c r="AJ37" s="330"/>
      <c r="AK37" s="330"/>
      <c r="AL37" s="330"/>
      <c r="AM37" s="330"/>
      <c r="AP37" s="179"/>
      <c r="AU37" s="89"/>
      <c r="AV37" s="89"/>
      <c r="AW37" s="224"/>
      <c r="AX37" s="224"/>
      <c r="AY37" s="224"/>
    </row>
    <row r="38" spans="1:51" ht="25.5" customHeight="1">
      <c r="A38" s="146" t="s">
        <v>117</v>
      </c>
      <c r="B38" s="361">
        <v>72945</v>
      </c>
      <c r="C38" s="347"/>
      <c r="D38" s="348" t="s">
        <v>84</v>
      </c>
      <c r="E38" s="349"/>
      <c r="F38" s="369" t="str">
        <f>MEMORIA!B17</f>
        <v>IMPRIMACAO DE BASE DE PAVIMENTACAO COM EMULSAO CM-30</v>
      </c>
      <c r="G38" s="351"/>
      <c r="H38" s="351"/>
      <c r="I38" s="351"/>
      <c r="J38" s="351"/>
      <c r="K38" s="351"/>
      <c r="L38" s="351"/>
      <c r="M38" s="351"/>
      <c r="N38" s="351"/>
      <c r="O38" s="351"/>
      <c r="P38" s="351"/>
      <c r="Q38" s="351"/>
      <c r="R38" s="352"/>
      <c r="S38" s="353" t="s">
        <v>32</v>
      </c>
      <c r="T38" s="354"/>
      <c r="U38" s="321">
        <f>MEMORIA!F17</f>
        <v>6382.0149999999994</v>
      </c>
      <c r="V38" s="322"/>
      <c r="W38" s="323"/>
      <c r="X38" s="355">
        <v>2.2999999999999998</v>
      </c>
      <c r="Y38" s="356"/>
      <c r="Z38" s="357"/>
      <c r="AA38" s="358">
        <f t="shared" si="0"/>
        <v>14678.63</v>
      </c>
      <c r="AB38" s="359"/>
      <c r="AC38" s="359"/>
      <c r="AD38" s="360"/>
      <c r="AE38" s="340">
        <f t="shared" si="1"/>
        <v>2.91</v>
      </c>
      <c r="AF38" s="330"/>
      <c r="AG38" s="330"/>
      <c r="AH38" s="330">
        <f t="shared" si="2"/>
        <v>18571.66</v>
      </c>
      <c r="AI38" s="330"/>
      <c r="AJ38" s="330"/>
      <c r="AK38" s="330"/>
      <c r="AL38" s="330"/>
      <c r="AM38" s="330"/>
      <c r="AU38" s="89"/>
      <c r="AV38" s="89"/>
      <c r="AW38" s="224"/>
      <c r="AX38" s="224"/>
      <c r="AY38" s="224"/>
    </row>
    <row r="39" spans="1:51" ht="28.5" customHeight="1">
      <c r="A39" s="146" t="s">
        <v>118</v>
      </c>
      <c r="B39" s="361">
        <v>72942</v>
      </c>
      <c r="C39" s="347"/>
      <c r="D39" s="348" t="s">
        <v>84</v>
      </c>
      <c r="E39" s="349"/>
      <c r="F39" s="369" t="str">
        <f>MEMORIA!B18</f>
        <v>PINTURA DE LIGACAO COM EMULSAO RR-1C</v>
      </c>
      <c r="G39" s="351"/>
      <c r="H39" s="351"/>
      <c r="I39" s="351"/>
      <c r="J39" s="351"/>
      <c r="K39" s="351"/>
      <c r="L39" s="351"/>
      <c r="M39" s="351"/>
      <c r="N39" s="351"/>
      <c r="O39" s="351"/>
      <c r="P39" s="351"/>
      <c r="Q39" s="351"/>
      <c r="R39" s="352"/>
      <c r="S39" s="353" t="s">
        <v>32</v>
      </c>
      <c r="T39" s="354"/>
      <c r="U39" s="321">
        <f>MEMORIA!F18</f>
        <v>6382.0149999999994</v>
      </c>
      <c r="V39" s="322"/>
      <c r="W39" s="323"/>
      <c r="X39" s="355">
        <v>0.79</v>
      </c>
      <c r="Y39" s="356"/>
      <c r="Z39" s="357"/>
      <c r="AA39" s="358">
        <f t="shared" si="0"/>
        <v>5041.79</v>
      </c>
      <c r="AB39" s="359"/>
      <c r="AC39" s="359"/>
      <c r="AD39" s="360"/>
      <c r="AE39" s="340">
        <f t="shared" si="1"/>
        <v>1</v>
      </c>
      <c r="AF39" s="330"/>
      <c r="AG39" s="330"/>
      <c r="AH39" s="330">
        <f t="shared" si="2"/>
        <v>6382.02</v>
      </c>
      <c r="AI39" s="330"/>
      <c r="AJ39" s="330"/>
      <c r="AK39" s="330"/>
      <c r="AL39" s="330"/>
      <c r="AM39" s="330"/>
      <c r="AR39" s="179"/>
      <c r="AU39" s="89"/>
      <c r="AV39" s="89"/>
      <c r="AW39" s="224"/>
      <c r="AX39" s="224"/>
      <c r="AY39" s="224"/>
    </row>
    <row r="40" spans="1:51" ht="45.75" customHeight="1">
      <c r="A40" s="146" t="s">
        <v>119</v>
      </c>
      <c r="B40" s="361">
        <v>72965</v>
      </c>
      <c r="C40" s="347"/>
      <c r="D40" s="348" t="s">
        <v>84</v>
      </c>
      <c r="E40" s="349"/>
      <c r="F40" s="369" t="str">
        <f>MEMORIA!B19</f>
        <v>FABRICAÇÃO E APLICAÇÃO DE CONCRETO BETUMINOSO USINADO A QUENTE(CBUQ),CAP 50/70, EXCLUSIVE TRANSPORTE</v>
      </c>
      <c r="G40" s="351"/>
      <c r="H40" s="351"/>
      <c r="I40" s="351"/>
      <c r="J40" s="351"/>
      <c r="K40" s="351"/>
      <c r="L40" s="351"/>
      <c r="M40" s="351"/>
      <c r="N40" s="351"/>
      <c r="O40" s="351"/>
      <c r="P40" s="351"/>
      <c r="Q40" s="351"/>
      <c r="R40" s="352"/>
      <c r="S40" s="353" t="s">
        <v>88</v>
      </c>
      <c r="T40" s="354"/>
      <c r="U40" s="321">
        <f>MEMORIA!L19-AP41</f>
        <v>536.09</v>
      </c>
      <c r="V40" s="322"/>
      <c r="W40" s="323"/>
      <c r="X40" s="355">
        <v>114.21</v>
      </c>
      <c r="Y40" s="356"/>
      <c r="Z40" s="357"/>
      <c r="AA40" s="358">
        <f t="shared" si="0"/>
        <v>61226.84</v>
      </c>
      <c r="AB40" s="359"/>
      <c r="AC40" s="359"/>
      <c r="AD40" s="360"/>
      <c r="AE40" s="340">
        <f t="shared" si="1"/>
        <v>144.25</v>
      </c>
      <c r="AF40" s="330"/>
      <c r="AG40" s="330"/>
      <c r="AH40" s="330">
        <f t="shared" si="2"/>
        <v>77330.98</v>
      </c>
      <c r="AI40" s="330"/>
      <c r="AJ40" s="330"/>
      <c r="AK40" s="330"/>
      <c r="AL40" s="330"/>
      <c r="AM40" s="330"/>
      <c r="AP40" s="145"/>
      <c r="AU40" s="89"/>
      <c r="AV40" s="89"/>
      <c r="AW40" s="224"/>
      <c r="AX40" s="224"/>
      <c r="AY40" s="224"/>
    </row>
    <row r="41" spans="1:51" ht="41.25" customHeight="1">
      <c r="A41" s="146" t="s">
        <v>120</v>
      </c>
      <c r="B41" s="361">
        <v>72843</v>
      </c>
      <c r="C41" s="347"/>
      <c r="D41" s="348" t="s">
        <v>84</v>
      </c>
      <c r="E41" s="349"/>
      <c r="F41" s="369" t="str">
        <f>MEMORIA!B20</f>
        <v>TRANSPORTE COMERCIAL COM CAMINHAO BASCULANTE 6 M3, RODOVIA PAVIMENTADA (CBUQ) - DMT = 100 KM</v>
      </c>
      <c r="G41" s="351"/>
      <c r="H41" s="351"/>
      <c r="I41" s="351"/>
      <c r="J41" s="351"/>
      <c r="K41" s="351"/>
      <c r="L41" s="351"/>
      <c r="M41" s="351"/>
      <c r="N41" s="351"/>
      <c r="O41" s="351"/>
      <c r="P41" s="351"/>
      <c r="Q41" s="351"/>
      <c r="R41" s="352"/>
      <c r="S41" s="353" t="s">
        <v>89</v>
      </c>
      <c r="T41" s="354"/>
      <c r="U41" s="321">
        <f>MEMORIA!P20</f>
        <v>53609</v>
      </c>
      <c r="V41" s="322"/>
      <c r="W41" s="323"/>
      <c r="X41" s="355">
        <v>0.38</v>
      </c>
      <c r="Y41" s="356"/>
      <c r="Z41" s="357"/>
      <c r="AA41" s="358">
        <f t="shared" si="0"/>
        <v>20371.419999999998</v>
      </c>
      <c r="AB41" s="359"/>
      <c r="AC41" s="359"/>
      <c r="AD41" s="360"/>
      <c r="AE41" s="340">
        <f t="shared" si="1"/>
        <v>0.48</v>
      </c>
      <c r="AF41" s="330"/>
      <c r="AG41" s="330"/>
      <c r="AH41" s="330">
        <f t="shared" si="2"/>
        <v>25732.32</v>
      </c>
      <c r="AI41" s="330"/>
      <c r="AJ41" s="330"/>
      <c r="AK41" s="330"/>
      <c r="AL41" s="330"/>
      <c r="AM41" s="330"/>
      <c r="AU41" s="89"/>
      <c r="AV41" s="89"/>
      <c r="AW41" s="224"/>
      <c r="AX41" s="224"/>
      <c r="AY41" s="224"/>
    </row>
    <row r="42" spans="1:51" ht="21.75" customHeight="1">
      <c r="A42" s="139"/>
      <c r="B42" s="361"/>
      <c r="C42" s="347"/>
      <c r="D42" s="362"/>
      <c r="E42" s="349"/>
      <c r="F42" s="331" t="s">
        <v>87</v>
      </c>
      <c r="G42" s="332"/>
      <c r="H42" s="332"/>
      <c r="I42" s="332"/>
      <c r="J42" s="332"/>
      <c r="K42" s="332"/>
      <c r="L42" s="332"/>
      <c r="M42" s="332"/>
      <c r="N42" s="332"/>
      <c r="O42" s="332"/>
      <c r="P42" s="332"/>
      <c r="Q42" s="332"/>
      <c r="R42" s="333"/>
      <c r="S42" s="366"/>
      <c r="T42" s="354"/>
      <c r="U42" s="321"/>
      <c r="V42" s="322"/>
      <c r="W42" s="323"/>
      <c r="X42" s="367"/>
      <c r="Y42" s="367"/>
      <c r="Z42" s="367"/>
      <c r="AA42" s="337">
        <f>SUM(AA35:AD41)</f>
        <v>169406.31</v>
      </c>
      <c r="AB42" s="338"/>
      <c r="AC42" s="338"/>
      <c r="AD42" s="339"/>
      <c r="AE42" s="340"/>
      <c r="AF42" s="330"/>
      <c r="AG42" s="330"/>
      <c r="AH42" s="341">
        <f>SUM(AH35:AM41)</f>
        <v>213996.10000000003</v>
      </c>
      <c r="AI42" s="342"/>
      <c r="AJ42" s="342"/>
      <c r="AK42" s="342"/>
      <c r="AL42" s="342"/>
      <c r="AM42" s="343"/>
      <c r="AP42" s="145"/>
      <c r="AR42" s="179"/>
      <c r="AU42" s="89"/>
      <c r="AV42" s="89"/>
      <c r="AW42" s="223"/>
      <c r="AX42" s="223"/>
      <c r="AY42" s="223"/>
    </row>
    <row r="43" spans="1:51">
      <c r="A43" s="147"/>
      <c r="B43" s="361"/>
      <c r="C43" s="347"/>
      <c r="D43" s="362"/>
      <c r="E43" s="349"/>
      <c r="F43" s="374"/>
      <c r="G43" s="375"/>
      <c r="H43" s="375"/>
      <c r="I43" s="375"/>
      <c r="J43" s="375"/>
      <c r="K43" s="375"/>
      <c r="L43" s="375"/>
      <c r="M43" s="375"/>
      <c r="N43" s="375"/>
      <c r="O43" s="375"/>
      <c r="P43" s="375"/>
      <c r="Q43" s="375"/>
      <c r="R43" s="376"/>
      <c r="S43" s="366"/>
      <c r="T43" s="354"/>
      <c r="U43" s="377"/>
      <c r="V43" s="378"/>
      <c r="W43" s="379"/>
      <c r="X43" s="380"/>
      <c r="Y43" s="380"/>
      <c r="Z43" s="380"/>
      <c r="AA43" s="381"/>
      <c r="AB43" s="381"/>
      <c r="AC43" s="381"/>
      <c r="AD43" s="382"/>
      <c r="AE43" s="340"/>
      <c r="AF43" s="330"/>
      <c r="AG43" s="330"/>
      <c r="AH43" s="383"/>
      <c r="AI43" s="383"/>
      <c r="AJ43" s="383"/>
      <c r="AK43" s="383"/>
      <c r="AL43" s="383"/>
      <c r="AM43" s="383"/>
      <c r="AU43" s="89"/>
      <c r="AV43" s="89"/>
      <c r="AW43" s="222"/>
      <c r="AX43" s="222"/>
      <c r="AY43" s="222"/>
    </row>
    <row r="44" spans="1:51">
      <c r="A44" s="144">
        <v>3</v>
      </c>
      <c r="B44" s="361"/>
      <c r="C44" s="347"/>
      <c r="D44" s="362"/>
      <c r="E44" s="349"/>
      <c r="F44" s="363" t="str">
        <f>MEMORIA!B21</f>
        <v>DRENAGEM SUPERFICIAL</v>
      </c>
      <c r="G44" s="364"/>
      <c r="H44" s="364"/>
      <c r="I44" s="364"/>
      <c r="J44" s="364"/>
      <c r="K44" s="364"/>
      <c r="L44" s="364"/>
      <c r="M44" s="364"/>
      <c r="N44" s="364"/>
      <c r="O44" s="364"/>
      <c r="P44" s="364"/>
      <c r="Q44" s="364"/>
      <c r="R44" s="365"/>
      <c r="S44" s="366"/>
      <c r="T44" s="354"/>
      <c r="U44" s="321"/>
      <c r="V44" s="322"/>
      <c r="W44" s="323"/>
      <c r="X44" s="367"/>
      <c r="Y44" s="367"/>
      <c r="Z44" s="367"/>
      <c r="AA44" s="358"/>
      <c r="AB44" s="359"/>
      <c r="AC44" s="359"/>
      <c r="AD44" s="360"/>
      <c r="AE44" s="340"/>
      <c r="AF44" s="330"/>
      <c r="AG44" s="330"/>
      <c r="AH44" s="330"/>
      <c r="AI44" s="330"/>
      <c r="AJ44" s="330"/>
      <c r="AK44" s="330"/>
      <c r="AL44" s="330"/>
      <c r="AM44" s="330"/>
      <c r="AU44" s="89"/>
      <c r="AV44" s="89"/>
      <c r="AW44" s="223"/>
      <c r="AX44" s="223"/>
      <c r="AY44" s="223"/>
    </row>
    <row r="45" spans="1:51" ht="58.5" customHeight="1">
      <c r="A45" s="146" t="s">
        <v>5</v>
      </c>
      <c r="B45" s="346" t="s">
        <v>91</v>
      </c>
      <c r="C45" s="347"/>
      <c r="D45" s="348" t="s">
        <v>84</v>
      </c>
      <c r="E45" s="349"/>
      <c r="F45" s="369" t="str">
        <f>MEMORIA!B22</f>
        <v>MEIO-FIO DE CONCRETO MOLDADO NO LOCAL, USINADO 15 MPA, COM 0,30 M ALTURA X 0,15 M BASE, REJUNTE EM ARGAMASSA TRACO 1:3,5 (CIMENTO E AREIA)</v>
      </c>
      <c r="G45" s="351"/>
      <c r="H45" s="351"/>
      <c r="I45" s="351"/>
      <c r="J45" s="351"/>
      <c r="K45" s="351"/>
      <c r="L45" s="351"/>
      <c r="M45" s="351"/>
      <c r="N45" s="351"/>
      <c r="O45" s="351"/>
      <c r="P45" s="351"/>
      <c r="Q45" s="351"/>
      <c r="R45" s="352"/>
      <c r="S45" s="353" t="s">
        <v>92</v>
      </c>
      <c r="T45" s="354"/>
      <c r="U45" s="321">
        <f>MEMORIA!D22</f>
        <v>899.83</v>
      </c>
      <c r="V45" s="322"/>
      <c r="W45" s="323"/>
      <c r="X45" s="355">
        <v>35</v>
      </c>
      <c r="Y45" s="356"/>
      <c r="Z45" s="357"/>
      <c r="AA45" s="358">
        <f t="shared" ref="AA45:AA53" si="3">ROUND(X45*U45,2)</f>
        <v>31494.05</v>
      </c>
      <c r="AB45" s="359"/>
      <c r="AC45" s="359"/>
      <c r="AD45" s="360"/>
      <c r="AE45" s="340">
        <f t="shared" si="1"/>
        <v>44.21</v>
      </c>
      <c r="AF45" s="330"/>
      <c r="AG45" s="330"/>
      <c r="AH45" s="330">
        <f t="shared" ref="AH45:AH53" si="4">ROUND(AE45*U45,2)</f>
        <v>39781.480000000003</v>
      </c>
      <c r="AI45" s="330"/>
      <c r="AJ45" s="330"/>
      <c r="AK45" s="330"/>
      <c r="AL45" s="330"/>
      <c r="AM45" s="330"/>
      <c r="AP45" s="159"/>
      <c r="AU45" s="89"/>
      <c r="AV45" s="89"/>
      <c r="AW45" s="224"/>
      <c r="AX45" s="224"/>
      <c r="AY45" s="224"/>
    </row>
    <row r="46" spans="1:51" ht="37.5" customHeight="1">
      <c r="A46" s="146" t="s">
        <v>26</v>
      </c>
      <c r="B46" s="346" t="s">
        <v>144</v>
      </c>
      <c r="C46" s="347"/>
      <c r="D46" s="348" t="s">
        <v>84</v>
      </c>
      <c r="E46" s="349"/>
      <c r="F46" s="369" t="str">
        <f>MEMORIA!B23</f>
        <v>SARJETA DE CONCRETO ESTRUTURAL USINADO, E = 5 CM, L = 50 CM</v>
      </c>
      <c r="G46" s="351"/>
      <c r="H46" s="351"/>
      <c r="I46" s="351"/>
      <c r="J46" s="351"/>
      <c r="K46" s="351"/>
      <c r="L46" s="351"/>
      <c r="M46" s="351"/>
      <c r="N46" s="351"/>
      <c r="O46" s="351"/>
      <c r="P46" s="351"/>
      <c r="Q46" s="351"/>
      <c r="R46" s="352"/>
      <c r="S46" s="353" t="s">
        <v>92</v>
      </c>
      <c r="T46" s="354"/>
      <c r="U46" s="321">
        <f>MEMORIA!D23</f>
        <v>1552.26</v>
      </c>
      <c r="V46" s="322"/>
      <c r="W46" s="323"/>
      <c r="X46" s="355">
        <v>12.52</v>
      </c>
      <c r="Y46" s="356"/>
      <c r="Z46" s="357"/>
      <c r="AA46" s="358">
        <f t="shared" si="3"/>
        <v>19434.3</v>
      </c>
      <c r="AB46" s="359"/>
      <c r="AC46" s="359"/>
      <c r="AD46" s="360"/>
      <c r="AE46" s="340">
        <f t="shared" si="1"/>
        <v>15.81</v>
      </c>
      <c r="AF46" s="330"/>
      <c r="AG46" s="330"/>
      <c r="AH46" s="330">
        <f t="shared" si="4"/>
        <v>24541.23</v>
      </c>
      <c r="AI46" s="330"/>
      <c r="AJ46" s="330"/>
      <c r="AK46" s="330"/>
      <c r="AL46" s="330"/>
      <c r="AM46" s="330"/>
      <c r="AU46" s="89"/>
      <c r="AV46" s="89"/>
      <c r="AW46" s="224"/>
      <c r="AX46" s="224"/>
      <c r="AY46" s="224"/>
    </row>
    <row r="47" spans="1:51" ht="15.75" customHeight="1">
      <c r="A47" s="146"/>
      <c r="B47" s="361"/>
      <c r="C47" s="347"/>
      <c r="D47" s="348"/>
      <c r="E47" s="349"/>
      <c r="F47" s="331" t="s">
        <v>90</v>
      </c>
      <c r="G47" s="332"/>
      <c r="H47" s="332"/>
      <c r="I47" s="332"/>
      <c r="J47" s="332"/>
      <c r="K47" s="332"/>
      <c r="L47" s="332"/>
      <c r="M47" s="332"/>
      <c r="N47" s="332"/>
      <c r="O47" s="332"/>
      <c r="P47" s="332"/>
      <c r="Q47" s="332"/>
      <c r="R47" s="333"/>
      <c r="S47" s="366"/>
      <c r="T47" s="354"/>
      <c r="U47" s="321"/>
      <c r="V47" s="322"/>
      <c r="W47" s="323"/>
      <c r="X47" s="367"/>
      <c r="Y47" s="367"/>
      <c r="Z47" s="367"/>
      <c r="AA47" s="337">
        <f>SUM(AA45:AD46)</f>
        <v>50928.35</v>
      </c>
      <c r="AB47" s="338"/>
      <c r="AC47" s="338"/>
      <c r="AD47" s="339"/>
      <c r="AE47" s="340"/>
      <c r="AF47" s="330"/>
      <c r="AG47" s="330"/>
      <c r="AH47" s="341">
        <f>SUM(AH45:AM46)</f>
        <v>64322.710000000006</v>
      </c>
      <c r="AI47" s="342"/>
      <c r="AJ47" s="342"/>
      <c r="AK47" s="342"/>
      <c r="AL47" s="342"/>
      <c r="AM47" s="343"/>
      <c r="AU47" s="89"/>
      <c r="AV47" s="89"/>
      <c r="AW47" s="223"/>
      <c r="AX47" s="223"/>
      <c r="AY47" s="223"/>
    </row>
    <row r="48" spans="1:51" ht="15.75" customHeight="1">
      <c r="A48" s="147"/>
      <c r="B48" s="362"/>
      <c r="C48" s="349"/>
      <c r="D48" s="362"/>
      <c r="E48" s="349"/>
      <c r="F48" s="374"/>
      <c r="G48" s="375"/>
      <c r="H48" s="375"/>
      <c r="I48" s="375"/>
      <c r="J48" s="375"/>
      <c r="K48" s="375"/>
      <c r="L48" s="375"/>
      <c r="M48" s="375"/>
      <c r="N48" s="375"/>
      <c r="O48" s="375"/>
      <c r="P48" s="375"/>
      <c r="Q48" s="375"/>
      <c r="R48" s="376"/>
      <c r="S48" s="366"/>
      <c r="T48" s="354"/>
      <c r="U48" s="377"/>
      <c r="V48" s="378"/>
      <c r="W48" s="379"/>
      <c r="X48" s="380"/>
      <c r="Y48" s="380"/>
      <c r="Z48" s="380"/>
      <c r="AA48" s="381"/>
      <c r="AB48" s="381"/>
      <c r="AC48" s="381"/>
      <c r="AD48" s="382"/>
      <c r="AE48" s="340"/>
      <c r="AF48" s="330"/>
      <c r="AG48" s="330"/>
      <c r="AH48" s="383"/>
      <c r="AI48" s="383"/>
      <c r="AJ48" s="383"/>
      <c r="AK48" s="383"/>
      <c r="AL48" s="383"/>
      <c r="AM48" s="383"/>
      <c r="AU48" s="89"/>
      <c r="AV48" s="89"/>
      <c r="AW48" s="222"/>
      <c r="AX48" s="222"/>
      <c r="AY48" s="222"/>
    </row>
    <row r="49" spans="1:51" ht="15.75" customHeight="1">
      <c r="A49" s="144">
        <v>4</v>
      </c>
      <c r="B49" s="361"/>
      <c r="C49" s="347"/>
      <c r="D49" s="362"/>
      <c r="E49" s="349"/>
      <c r="F49" s="363" t="str">
        <f>MEMORIA!B24</f>
        <v>OBRAS COMPLEMENTARES</v>
      </c>
      <c r="G49" s="364"/>
      <c r="H49" s="364"/>
      <c r="I49" s="364"/>
      <c r="J49" s="364"/>
      <c r="K49" s="364"/>
      <c r="L49" s="364"/>
      <c r="M49" s="364"/>
      <c r="N49" s="364"/>
      <c r="O49" s="364"/>
      <c r="P49" s="364"/>
      <c r="Q49" s="364"/>
      <c r="R49" s="365"/>
      <c r="S49" s="366"/>
      <c r="T49" s="354"/>
      <c r="U49" s="321"/>
      <c r="V49" s="322"/>
      <c r="W49" s="323"/>
      <c r="X49" s="367"/>
      <c r="Y49" s="367"/>
      <c r="Z49" s="367"/>
      <c r="AA49" s="358"/>
      <c r="AB49" s="359"/>
      <c r="AC49" s="359"/>
      <c r="AD49" s="360"/>
      <c r="AE49" s="340"/>
      <c r="AF49" s="330"/>
      <c r="AG49" s="330"/>
      <c r="AH49" s="330"/>
      <c r="AI49" s="330"/>
      <c r="AJ49" s="330"/>
      <c r="AK49" s="330"/>
      <c r="AL49" s="330"/>
      <c r="AM49" s="330"/>
      <c r="AU49" s="89"/>
      <c r="AV49" s="89"/>
      <c r="AW49" s="223"/>
      <c r="AX49" s="223"/>
      <c r="AY49" s="223"/>
    </row>
    <row r="50" spans="1:51" ht="25.5" customHeight="1">
      <c r="A50" s="146" t="s">
        <v>23</v>
      </c>
      <c r="B50" s="346" t="s">
        <v>137</v>
      </c>
      <c r="C50" s="347"/>
      <c r="D50" s="348" t="s">
        <v>84</v>
      </c>
      <c r="E50" s="349"/>
      <c r="F50" s="369" t="str">
        <f>MEMORIA!B25</f>
        <v>PLACA ESMALTADA P/ IDENTIFICACAO NR DE RUA</v>
      </c>
      <c r="G50" s="351"/>
      <c r="H50" s="351"/>
      <c r="I50" s="351"/>
      <c r="J50" s="351"/>
      <c r="K50" s="351"/>
      <c r="L50" s="351"/>
      <c r="M50" s="351"/>
      <c r="N50" s="351"/>
      <c r="O50" s="351"/>
      <c r="P50" s="351"/>
      <c r="Q50" s="351"/>
      <c r="R50" s="352"/>
      <c r="S50" s="353" t="s">
        <v>94</v>
      </c>
      <c r="T50" s="354"/>
      <c r="U50" s="321">
        <v>8</v>
      </c>
      <c r="V50" s="322"/>
      <c r="W50" s="323"/>
      <c r="X50" s="355">
        <v>103.43</v>
      </c>
      <c r="Y50" s="356"/>
      <c r="Z50" s="357"/>
      <c r="AA50" s="358">
        <f t="shared" si="3"/>
        <v>827.44</v>
      </c>
      <c r="AB50" s="359"/>
      <c r="AC50" s="359"/>
      <c r="AD50" s="360"/>
      <c r="AE50" s="340">
        <f t="shared" si="1"/>
        <v>130.63999999999999</v>
      </c>
      <c r="AF50" s="330"/>
      <c r="AG50" s="330"/>
      <c r="AH50" s="330">
        <f>AE50*U50</f>
        <v>1045.1199999999999</v>
      </c>
      <c r="AI50" s="330"/>
      <c r="AJ50" s="330"/>
      <c r="AK50" s="330"/>
      <c r="AL50" s="330"/>
      <c r="AM50" s="330"/>
      <c r="AP50" s="159"/>
      <c r="AU50" s="89"/>
      <c r="AV50" s="89"/>
      <c r="AW50" s="224"/>
      <c r="AX50" s="224"/>
      <c r="AY50" s="224"/>
    </row>
    <row r="51" spans="1:51" ht="60" customHeight="1">
      <c r="A51" s="146" t="s">
        <v>35</v>
      </c>
      <c r="B51" s="346">
        <v>72947</v>
      </c>
      <c r="C51" s="347"/>
      <c r="D51" s="348" t="s">
        <v>84</v>
      </c>
      <c r="E51" s="349"/>
      <c r="F51" s="369" t="str">
        <f>MEMORIA!B26</f>
        <v>SINALIZACAO HORIZONTAL COM TINTA RETRORREFLETIVA A BASE DE RESINA ACRILICA COM MICROESFERAS DE VIDRO (FAIXA DE PEDESTRE) (dimensões 3,00 x 0,40 m) cada faixa</v>
      </c>
      <c r="G51" s="351"/>
      <c r="H51" s="351"/>
      <c r="I51" s="351"/>
      <c r="J51" s="351"/>
      <c r="K51" s="351"/>
      <c r="L51" s="351"/>
      <c r="M51" s="351"/>
      <c r="N51" s="351"/>
      <c r="O51" s="351"/>
      <c r="P51" s="351"/>
      <c r="Q51" s="351"/>
      <c r="R51" s="352"/>
      <c r="S51" s="353" t="s">
        <v>32</v>
      </c>
      <c r="T51" s="354"/>
      <c r="U51" s="392">
        <f>72.8+36.403</f>
        <v>109.203</v>
      </c>
      <c r="V51" s="393"/>
      <c r="W51" s="394"/>
      <c r="X51" s="355">
        <v>13.7</v>
      </c>
      <c r="Y51" s="356"/>
      <c r="Z51" s="357"/>
      <c r="AA51" s="358">
        <f t="shared" si="3"/>
        <v>1496.08</v>
      </c>
      <c r="AB51" s="359"/>
      <c r="AC51" s="359"/>
      <c r="AD51" s="360"/>
      <c r="AE51" s="340">
        <f t="shared" si="1"/>
        <v>17.3</v>
      </c>
      <c r="AF51" s="330"/>
      <c r="AG51" s="330"/>
      <c r="AH51" s="330">
        <f>AE51*U51</f>
        <v>1889.2119000000002</v>
      </c>
      <c r="AI51" s="330"/>
      <c r="AJ51" s="330"/>
      <c r="AK51" s="330"/>
      <c r="AL51" s="330"/>
      <c r="AM51" s="330"/>
      <c r="AP51" s="145"/>
      <c r="AU51" s="89"/>
      <c r="AV51" s="89"/>
      <c r="AW51" s="224"/>
      <c r="AX51" s="224"/>
      <c r="AY51" s="224"/>
    </row>
    <row r="52" spans="1:51" ht="27" customHeight="1">
      <c r="A52" s="146" t="s">
        <v>34</v>
      </c>
      <c r="B52" s="346" t="s">
        <v>95</v>
      </c>
      <c r="C52" s="347"/>
      <c r="D52" s="390" t="s">
        <v>131</v>
      </c>
      <c r="E52" s="391"/>
      <c r="F52" s="369" t="str">
        <f>MEMORIA!B27</f>
        <v>FORN. E IMPLANTAÇÃO PLACA SINAL. TOT. REFLETIVA (sendo Ø 0,60 m cada)</v>
      </c>
      <c r="G52" s="351"/>
      <c r="H52" s="351"/>
      <c r="I52" s="351"/>
      <c r="J52" s="351"/>
      <c r="K52" s="351"/>
      <c r="L52" s="351"/>
      <c r="M52" s="351"/>
      <c r="N52" s="351"/>
      <c r="O52" s="351"/>
      <c r="P52" s="351"/>
      <c r="Q52" s="351"/>
      <c r="R52" s="352"/>
      <c r="S52" s="353" t="s">
        <v>32</v>
      </c>
      <c r="T52" s="354"/>
      <c r="U52" s="395">
        <f>MEMORIA!F27</f>
        <v>3.3600000000000003</v>
      </c>
      <c r="V52" s="396"/>
      <c r="W52" s="397"/>
      <c r="X52" s="355">
        <v>241.53399999999999</v>
      </c>
      <c r="Y52" s="356"/>
      <c r="Z52" s="357"/>
      <c r="AA52" s="358">
        <f t="shared" si="3"/>
        <v>811.55</v>
      </c>
      <c r="AB52" s="359"/>
      <c r="AC52" s="359"/>
      <c r="AD52" s="360"/>
      <c r="AE52" s="340">
        <f t="shared" si="1"/>
        <v>305.07</v>
      </c>
      <c r="AF52" s="330"/>
      <c r="AG52" s="330"/>
      <c r="AH52" s="330">
        <f t="shared" si="4"/>
        <v>1025.04</v>
      </c>
      <c r="AI52" s="330"/>
      <c r="AJ52" s="330"/>
      <c r="AK52" s="330"/>
      <c r="AL52" s="330"/>
      <c r="AM52" s="330"/>
      <c r="AR52" s="145"/>
      <c r="AU52" s="89"/>
      <c r="AV52" s="89"/>
      <c r="AW52" s="224"/>
      <c r="AX52" s="224"/>
      <c r="AY52" s="224"/>
    </row>
    <row r="53" spans="1:51" ht="27" customHeight="1">
      <c r="A53" s="146" t="s">
        <v>121</v>
      </c>
      <c r="B53" s="346">
        <v>12387</v>
      </c>
      <c r="C53" s="347"/>
      <c r="D53" s="390" t="s">
        <v>84</v>
      </c>
      <c r="E53" s="391"/>
      <c r="F53" s="369" t="str">
        <f>MEMORIA!B28</f>
        <v xml:space="preserve">POSTE ACO H = 2,5M D = 75MM TIPO XR-701/1 XOULUX OU TPD-236/1 TROPICO </v>
      </c>
      <c r="G53" s="351"/>
      <c r="H53" s="351"/>
      <c r="I53" s="351"/>
      <c r="J53" s="351"/>
      <c r="K53" s="351"/>
      <c r="L53" s="351"/>
      <c r="M53" s="351"/>
      <c r="N53" s="351"/>
      <c r="O53" s="351"/>
      <c r="P53" s="351"/>
      <c r="Q53" s="351"/>
      <c r="R53" s="352"/>
      <c r="S53" s="353" t="s">
        <v>94</v>
      </c>
      <c r="T53" s="354"/>
      <c r="U53" s="321">
        <f>MEMORIA!C28</f>
        <v>12</v>
      </c>
      <c r="V53" s="322"/>
      <c r="W53" s="323"/>
      <c r="X53" s="355">
        <v>180.18</v>
      </c>
      <c r="Y53" s="356"/>
      <c r="Z53" s="357"/>
      <c r="AA53" s="358">
        <f t="shared" si="3"/>
        <v>2162.16</v>
      </c>
      <c r="AB53" s="359"/>
      <c r="AC53" s="359"/>
      <c r="AD53" s="360"/>
      <c r="AE53" s="340">
        <f t="shared" si="1"/>
        <v>227.58</v>
      </c>
      <c r="AF53" s="330"/>
      <c r="AG53" s="330"/>
      <c r="AH53" s="330">
        <f t="shared" si="4"/>
        <v>2730.96</v>
      </c>
      <c r="AI53" s="330"/>
      <c r="AJ53" s="330"/>
      <c r="AK53" s="330"/>
      <c r="AL53" s="330"/>
      <c r="AM53" s="330"/>
      <c r="AP53" s="179"/>
      <c r="AU53" s="89"/>
      <c r="AV53" s="89"/>
      <c r="AW53" s="224"/>
      <c r="AX53" s="224"/>
      <c r="AY53" s="224"/>
    </row>
    <row r="54" spans="1:51">
      <c r="A54" s="139"/>
      <c r="B54" s="361"/>
      <c r="C54" s="347"/>
      <c r="D54" s="362"/>
      <c r="E54" s="349"/>
      <c r="F54" s="331" t="s">
        <v>93</v>
      </c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3"/>
      <c r="S54" s="366"/>
      <c r="T54" s="354"/>
      <c r="U54" s="321"/>
      <c r="V54" s="322"/>
      <c r="W54" s="323"/>
      <c r="X54" s="367"/>
      <c r="Y54" s="367"/>
      <c r="Z54" s="367"/>
      <c r="AA54" s="337">
        <f>SUM(AA46:AD49)</f>
        <v>70362.649999999994</v>
      </c>
      <c r="AB54" s="338"/>
      <c r="AC54" s="338"/>
      <c r="AD54" s="339"/>
      <c r="AE54" s="340"/>
      <c r="AF54" s="330"/>
      <c r="AG54" s="330"/>
      <c r="AH54" s="341">
        <f>SUM(AH50:AM53)</f>
        <v>6690.3319000000001</v>
      </c>
      <c r="AI54" s="342"/>
      <c r="AJ54" s="342"/>
      <c r="AK54" s="342"/>
      <c r="AL54" s="342"/>
      <c r="AM54" s="343"/>
      <c r="AU54" s="89"/>
      <c r="AV54" s="89"/>
      <c r="AW54" s="224"/>
      <c r="AX54" s="224"/>
      <c r="AY54" s="224"/>
    </row>
    <row r="55" spans="1:51">
      <c r="A55" s="146"/>
      <c r="B55" s="346"/>
      <c r="C55" s="347"/>
      <c r="D55" s="390"/>
      <c r="E55" s="391"/>
      <c r="F55" s="369"/>
      <c r="G55" s="351"/>
      <c r="H55" s="351"/>
      <c r="I55" s="351"/>
      <c r="J55" s="351"/>
      <c r="K55" s="351"/>
      <c r="L55" s="351"/>
      <c r="M55" s="351"/>
      <c r="N55" s="351"/>
      <c r="O55" s="351"/>
      <c r="P55" s="351"/>
      <c r="Q55" s="351"/>
      <c r="R55" s="352"/>
      <c r="S55" s="353"/>
      <c r="T55" s="354"/>
      <c r="U55" s="321"/>
      <c r="V55" s="322"/>
      <c r="W55" s="323"/>
      <c r="X55" s="355"/>
      <c r="Y55" s="356"/>
      <c r="Z55" s="357"/>
      <c r="AA55" s="358"/>
      <c r="AB55" s="359"/>
      <c r="AC55" s="359"/>
      <c r="AD55" s="360"/>
      <c r="AE55" s="340"/>
      <c r="AF55" s="330"/>
      <c r="AG55" s="330"/>
      <c r="AH55" s="330"/>
      <c r="AI55" s="330"/>
      <c r="AJ55" s="330"/>
      <c r="AK55" s="330"/>
      <c r="AL55" s="330"/>
      <c r="AM55" s="330"/>
      <c r="AU55" s="89"/>
      <c r="AV55" s="89"/>
      <c r="AW55" s="224"/>
      <c r="AX55" s="224"/>
      <c r="AY55" s="224"/>
    </row>
    <row r="56" spans="1:51">
      <c r="A56" s="144">
        <v>5</v>
      </c>
      <c r="B56" s="361"/>
      <c r="C56" s="347"/>
      <c r="D56" s="362"/>
      <c r="E56" s="349"/>
      <c r="F56" s="363" t="s">
        <v>125</v>
      </c>
      <c r="G56" s="364"/>
      <c r="H56" s="364"/>
      <c r="I56" s="364"/>
      <c r="J56" s="364"/>
      <c r="K56" s="364"/>
      <c r="L56" s="364"/>
      <c r="M56" s="364"/>
      <c r="N56" s="364"/>
      <c r="O56" s="364"/>
      <c r="P56" s="364"/>
      <c r="Q56" s="364"/>
      <c r="R56" s="365"/>
      <c r="S56" s="353"/>
      <c r="T56" s="354"/>
      <c r="U56" s="321"/>
      <c r="V56" s="322"/>
      <c r="W56" s="323"/>
      <c r="X56" s="355"/>
      <c r="Y56" s="356"/>
      <c r="Z56" s="357"/>
      <c r="AA56" s="358"/>
      <c r="AB56" s="359"/>
      <c r="AC56" s="359"/>
      <c r="AD56" s="360"/>
      <c r="AE56" s="340"/>
      <c r="AF56" s="330"/>
      <c r="AG56" s="330"/>
      <c r="AH56" s="330"/>
      <c r="AI56" s="330"/>
      <c r="AJ56" s="330"/>
      <c r="AK56" s="330"/>
      <c r="AL56" s="330"/>
      <c r="AM56" s="330"/>
      <c r="AP56" s="145"/>
      <c r="AU56" s="89"/>
      <c r="AV56" s="89"/>
      <c r="AW56" s="224"/>
      <c r="AX56" s="224"/>
      <c r="AY56" s="224"/>
    </row>
    <row r="57" spans="1:51" ht="26.25" customHeight="1">
      <c r="A57" s="146" t="s">
        <v>27</v>
      </c>
      <c r="B57" s="346"/>
      <c r="C57" s="347"/>
      <c r="D57" s="390"/>
      <c r="E57" s="391"/>
      <c r="F57" s="369"/>
      <c r="G57" s="351"/>
      <c r="H57" s="351"/>
      <c r="I57" s="351"/>
      <c r="J57" s="351"/>
      <c r="K57" s="351"/>
      <c r="L57" s="351"/>
      <c r="M57" s="351"/>
      <c r="N57" s="351"/>
      <c r="O57" s="351"/>
      <c r="P57" s="351"/>
      <c r="Q57" s="351"/>
      <c r="R57" s="352"/>
      <c r="S57" s="353"/>
      <c r="T57" s="354"/>
      <c r="U57" s="321"/>
      <c r="V57" s="322"/>
      <c r="W57" s="323"/>
      <c r="X57" s="355"/>
      <c r="Y57" s="356"/>
      <c r="Z57" s="357"/>
      <c r="AA57" s="358"/>
      <c r="AB57" s="359"/>
      <c r="AC57" s="359"/>
      <c r="AD57" s="360"/>
      <c r="AE57" s="340"/>
      <c r="AF57" s="330"/>
      <c r="AG57" s="330"/>
      <c r="AH57" s="330"/>
      <c r="AI57" s="330"/>
      <c r="AJ57" s="330"/>
      <c r="AK57" s="330"/>
      <c r="AL57" s="330"/>
      <c r="AM57" s="330"/>
      <c r="AP57" s="179"/>
      <c r="AU57" s="89"/>
      <c r="AV57" s="89"/>
      <c r="AW57" s="224"/>
      <c r="AX57" s="224"/>
      <c r="AY57" s="224"/>
    </row>
    <row r="58" spans="1:51" ht="49.5" customHeight="1">
      <c r="A58" s="146" t="s">
        <v>109</v>
      </c>
      <c r="B58" s="346" t="s">
        <v>127</v>
      </c>
      <c r="C58" s="347"/>
      <c r="D58" s="390" t="s">
        <v>124</v>
      </c>
      <c r="E58" s="391"/>
      <c r="F58" s="369" t="s">
        <v>128</v>
      </c>
      <c r="G58" s="351"/>
      <c r="H58" s="351"/>
      <c r="I58" s="351"/>
      <c r="J58" s="351"/>
      <c r="K58" s="351"/>
      <c r="L58" s="351"/>
      <c r="M58" s="351"/>
      <c r="N58" s="351"/>
      <c r="O58" s="351"/>
      <c r="P58" s="351"/>
      <c r="Q58" s="351"/>
      <c r="R58" s="352"/>
      <c r="S58" s="353" t="s">
        <v>94</v>
      </c>
      <c r="T58" s="354"/>
      <c r="U58" s="321">
        <v>0</v>
      </c>
      <c r="V58" s="322"/>
      <c r="W58" s="323"/>
      <c r="X58" s="355">
        <v>150</v>
      </c>
      <c r="Y58" s="356"/>
      <c r="Z58" s="357"/>
      <c r="AA58" s="358">
        <f>ROUND(X58*U58,2)</f>
        <v>0</v>
      </c>
      <c r="AB58" s="359"/>
      <c r="AC58" s="359"/>
      <c r="AD58" s="360"/>
      <c r="AE58" s="340">
        <f>ROUND(X58*(1+AI$18),2)</f>
        <v>189.46</v>
      </c>
      <c r="AF58" s="330"/>
      <c r="AG58" s="330"/>
      <c r="AH58" s="330">
        <f>ROUND(AE58*U58,2)</f>
        <v>0</v>
      </c>
      <c r="AI58" s="330"/>
      <c r="AJ58" s="330"/>
      <c r="AK58" s="330"/>
      <c r="AL58" s="330"/>
      <c r="AM58" s="330"/>
      <c r="AP58" s="145"/>
      <c r="AR58" s="145"/>
      <c r="AU58" s="89"/>
      <c r="AV58" s="89"/>
      <c r="AW58" s="224"/>
      <c r="AX58" s="224"/>
      <c r="AY58" s="224"/>
    </row>
    <row r="59" spans="1:51">
      <c r="A59" s="139"/>
      <c r="B59" s="361"/>
      <c r="C59" s="347"/>
      <c r="D59" s="362"/>
      <c r="E59" s="349"/>
      <c r="F59" s="331" t="s">
        <v>123</v>
      </c>
      <c r="G59" s="332"/>
      <c r="H59" s="332"/>
      <c r="I59" s="332"/>
      <c r="J59" s="332"/>
      <c r="K59" s="332"/>
      <c r="L59" s="332"/>
      <c r="M59" s="332"/>
      <c r="N59" s="332"/>
      <c r="O59" s="332"/>
      <c r="P59" s="332"/>
      <c r="Q59" s="332"/>
      <c r="R59" s="333"/>
      <c r="S59" s="366"/>
      <c r="T59" s="354"/>
      <c r="U59" s="321"/>
      <c r="V59" s="322"/>
      <c r="W59" s="323"/>
      <c r="X59" s="384"/>
      <c r="Y59" s="384"/>
      <c r="Z59" s="384"/>
      <c r="AA59" s="337">
        <f>SUM(AA50:AD53)</f>
        <v>5297.23</v>
      </c>
      <c r="AB59" s="338"/>
      <c r="AC59" s="338"/>
      <c r="AD59" s="339"/>
      <c r="AE59" s="340"/>
      <c r="AF59" s="330"/>
      <c r="AG59" s="330"/>
      <c r="AH59" s="341">
        <f>SUM(AH56:AN58)</f>
        <v>0</v>
      </c>
      <c r="AI59" s="342"/>
      <c r="AJ59" s="342"/>
      <c r="AK59" s="342"/>
      <c r="AL59" s="342"/>
      <c r="AM59" s="343"/>
      <c r="AU59" s="89"/>
      <c r="AV59" s="89"/>
      <c r="AW59" s="82"/>
      <c r="AX59" s="82"/>
      <c r="AY59" s="82"/>
    </row>
    <row r="60" spans="1:51" ht="17.25" customHeight="1">
      <c r="A60" s="148"/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50" t="s">
        <v>96</v>
      </c>
      <c r="X60" s="389" t="s">
        <v>97</v>
      </c>
      <c r="Y60" s="386"/>
      <c r="Z60" s="386"/>
      <c r="AA60" s="386">
        <f>AA59+AA47+AA42+AA32</f>
        <v>227040.15000000002</v>
      </c>
      <c r="AB60" s="386"/>
      <c r="AC60" s="386"/>
      <c r="AD60" s="387"/>
      <c r="AE60" s="388" t="s">
        <v>98</v>
      </c>
      <c r="AF60" s="386"/>
      <c r="AG60" s="386"/>
      <c r="AH60" s="386">
        <f>AH59+AH47+AH42+AH32+AH54</f>
        <v>286787.84190000006</v>
      </c>
      <c r="AI60" s="386"/>
      <c r="AJ60" s="386"/>
      <c r="AK60" s="386"/>
      <c r="AL60" s="386"/>
      <c r="AM60" s="386"/>
      <c r="AU60" s="89"/>
      <c r="AV60" s="89"/>
      <c r="AW60" s="89"/>
      <c r="AX60" s="89"/>
      <c r="AY60" s="89"/>
    </row>
    <row r="61" spans="1:51" ht="12" customHeight="1">
      <c r="A61" s="97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P61" s="159"/>
    </row>
    <row r="62" spans="1:51" ht="15" customHeight="1">
      <c r="A62" s="97"/>
      <c r="B62" s="97"/>
      <c r="C62" s="97"/>
      <c r="D62" s="97"/>
      <c r="E62" s="385" t="s">
        <v>99</v>
      </c>
      <c r="F62" s="385"/>
      <c r="G62" s="385"/>
      <c r="H62" s="385"/>
      <c r="I62" s="385"/>
      <c r="J62" s="385"/>
      <c r="K62" s="385"/>
      <c r="L62" s="385"/>
      <c r="M62" s="385"/>
      <c r="N62" s="385"/>
      <c r="O62" s="385"/>
      <c r="P62" s="385"/>
      <c r="Q62" s="385"/>
      <c r="R62" s="385"/>
      <c r="S62" s="385"/>
      <c r="T62" s="385"/>
      <c r="U62" s="385"/>
      <c r="V62" s="385"/>
      <c r="W62" s="385"/>
      <c r="X62" s="385"/>
      <c r="Y62" s="385"/>
      <c r="Z62" s="385"/>
      <c r="AA62" s="385"/>
      <c r="AB62" s="385"/>
      <c r="AC62" s="385"/>
      <c r="AD62" s="385"/>
      <c r="AE62" s="385"/>
      <c r="AF62" s="385"/>
      <c r="AG62" s="385"/>
      <c r="AH62" s="385"/>
      <c r="AI62" s="385"/>
      <c r="AJ62" s="385"/>
      <c r="AK62" s="385"/>
      <c r="AL62" s="385"/>
      <c r="AM62" s="97"/>
      <c r="AP62" s="159"/>
      <c r="AR62" s="159"/>
    </row>
    <row r="63" spans="1:51" ht="12" customHeight="1">
      <c r="A63" s="97"/>
      <c r="B63" s="97"/>
      <c r="C63" s="97"/>
      <c r="D63" s="97"/>
      <c r="E63" s="385"/>
      <c r="F63" s="385"/>
      <c r="G63" s="385"/>
      <c r="H63" s="385"/>
      <c r="I63" s="385"/>
      <c r="J63" s="385"/>
      <c r="K63" s="385"/>
      <c r="L63" s="385"/>
      <c r="M63" s="385"/>
      <c r="N63" s="385"/>
      <c r="O63" s="385"/>
      <c r="P63" s="385"/>
      <c r="Q63" s="385"/>
      <c r="R63" s="385"/>
      <c r="S63" s="385"/>
      <c r="T63" s="385"/>
      <c r="U63" s="385"/>
      <c r="V63" s="385"/>
      <c r="W63" s="385"/>
      <c r="X63" s="385"/>
      <c r="Y63" s="385"/>
      <c r="Z63" s="385"/>
      <c r="AA63" s="385"/>
      <c r="AB63" s="385"/>
      <c r="AC63" s="385"/>
      <c r="AD63" s="385"/>
      <c r="AE63" s="385"/>
      <c r="AF63" s="385"/>
      <c r="AG63" s="385"/>
      <c r="AH63" s="385"/>
      <c r="AI63" s="385"/>
      <c r="AJ63" s="385"/>
      <c r="AK63" s="385"/>
      <c r="AL63" s="385"/>
      <c r="AM63" s="97"/>
      <c r="AR63" s="159"/>
    </row>
    <row r="64" spans="1:51" ht="12" customHeight="1">
      <c r="A64" s="97"/>
      <c r="B64" s="97"/>
      <c r="C64" s="97"/>
      <c r="D64" s="97"/>
      <c r="E64" s="385"/>
      <c r="F64" s="385"/>
      <c r="G64" s="385"/>
      <c r="H64" s="385"/>
      <c r="I64" s="385"/>
      <c r="J64" s="385"/>
      <c r="K64" s="385"/>
      <c r="L64" s="385"/>
      <c r="M64" s="385"/>
      <c r="N64" s="385"/>
      <c r="O64" s="385"/>
      <c r="P64" s="385"/>
      <c r="Q64" s="385"/>
      <c r="R64" s="385"/>
      <c r="S64" s="385"/>
      <c r="T64" s="385"/>
      <c r="U64" s="385"/>
      <c r="V64" s="385"/>
      <c r="W64" s="385"/>
      <c r="X64" s="385"/>
      <c r="Y64" s="385"/>
      <c r="Z64" s="385"/>
      <c r="AA64" s="385"/>
      <c r="AB64" s="385"/>
      <c r="AC64" s="385"/>
      <c r="AD64" s="385"/>
      <c r="AE64" s="385"/>
      <c r="AF64" s="385"/>
      <c r="AG64" s="385"/>
      <c r="AH64" s="385"/>
      <c r="AI64" s="385"/>
      <c r="AJ64" s="385"/>
      <c r="AK64" s="385"/>
      <c r="AL64" s="385"/>
      <c r="AM64" s="97"/>
      <c r="AR64" s="159"/>
    </row>
    <row r="65" spans="1:46" s="89" customFormat="1" ht="12.75">
      <c r="A65" s="97"/>
      <c r="B65" s="97"/>
      <c r="C65" s="97"/>
      <c r="D65" s="97"/>
      <c r="E65" s="385"/>
      <c r="F65" s="385"/>
      <c r="G65" s="385"/>
      <c r="H65" s="385"/>
      <c r="I65" s="385"/>
      <c r="J65" s="385"/>
      <c r="K65" s="385"/>
      <c r="L65" s="385"/>
      <c r="M65" s="385"/>
      <c r="N65" s="385"/>
      <c r="O65" s="385"/>
      <c r="P65" s="385"/>
      <c r="Q65" s="385"/>
      <c r="R65" s="385"/>
      <c r="S65" s="385"/>
      <c r="T65" s="385"/>
      <c r="U65" s="385"/>
      <c r="V65" s="385"/>
      <c r="W65" s="385"/>
      <c r="X65" s="385"/>
      <c r="Y65" s="385"/>
      <c r="Z65" s="385"/>
      <c r="AA65" s="385"/>
      <c r="AB65" s="385"/>
      <c r="AC65" s="385"/>
      <c r="AD65" s="385"/>
      <c r="AE65" s="385"/>
      <c r="AF65" s="385"/>
      <c r="AG65" s="385"/>
      <c r="AH65" s="385"/>
      <c r="AI65" s="385"/>
      <c r="AJ65" s="385"/>
      <c r="AK65" s="385"/>
      <c r="AL65" s="385"/>
      <c r="AM65" s="97"/>
      <c r="AP65" s="164"/>
      <c r="AT65" s="90"/>
    </row>
    <row r="66" spans="1:46" s="151" customFormat="1" ht="12" customHeight="1">
      <c r="A66" s="97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T66" s="152"/>
    </row>
    <row r="67" spans="1:46" ht="12" customHeight="1">
      <c r="A67" s="97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</row>
    <row r="68" spans="1:46" ht="12" customHeight="1">
      <c r="A68" s="97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</row>
    <row r="69" spans="1:46" ht="12.75">
      <c r="A69" s="97"/>
      <c r="B69" s="97"/>
      <c r="C69" s="97"/>
      <c r="D69" s="97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76"/>
      <c r="Y69" s="76"/>
      <c r="Z69" s="76"/>
      <c r="AA69" s="76"/>
      <c r="AB69" s="76"/>
      <c r="AC69" s="76"/>
      <c r="AD69" s="76"/>
      <c r="AE69" s="97"/>
      <c r="AF69" s="97"/>
      <c r="AG69" s="97"/>
      <c r="AH69" s="97"/>
      <c r="AI69" s="97"/>
      <c r="AJ69" s="97"/>
      <c r="AK69" s="97"/>
      <c r="AL69" s="97"/>
      <c r="AM69" s="97"/>
    </row>
    <row r="70" spans="1:46" ht="6" customHeight="1">
      <c r="A70" s="97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</row>
    <row r="71" spans="1:46" ht="12" customHeight="1">
      <c r="A71" s="97"/>
      <c r="B71" s="97"/>
      <c r="C71" s="97"/>
      <c r="D71" s="97"/>
      <c r="E71" s="165" t="s">
        <v>138</v>
      </c>
      <c r="F71" s="97"/>
      <c r="G71" s="97"/>
      <c r="H71" s="97"/>
      <c r="I71" s="97"/>
      <c r="J71" s="97"/>
      <c r="K71" s="97"/>
      <c r="L71" s="97"/>
      <c r="M71" s="97"/>
      <c r="N71" s="76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</row>
    <row r="72" spans="1:46" ht="6" customHeight="1">
      <c r="A72" s="97"/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</row>
    <row r="73" spans="1:46" ht="12" customHeight="1">
      <c r="A73" s="97"/>
      <c r="B73" s="97"/>
      <c r="C73" s="97"/>
      <c r="D73" s="97"/>
      <c r="E73" s="165" t="s">
        <v>139</v>
      </c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</row>
    <row r="74" spans="1:46" ht="6" customHeight="1">
      <c r="A74" s="154"/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54"/>
      <c r="AM74" s="154"/>
    </row>
    <row r="75" spans="1:46" ht="12" customHeight="1">
      <c r="A75" s="154"/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4"/>
      <c r="AM75" s="154"/>
    </row>
    <row r="76" spans="1:46" ht="12" customHeight="1">
      <c r="A76" s="154"/>
      <c r="B76" s="154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</row>
    <row r="77" spans="1:46" ht="12" customHeight="1">
      <c r="A77" s="154"/>
      <c r="B77" s="154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4"/>
      <c r="AL77" s="154"/>
      <c r="AM77" s="154"/>
    </row>
    <row r="78" spans="1:46" ht="12" customHeight="1">
      <c r="A78" s="154"/>
      <c r="B78" s="154"/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4"/>
      <c r="AM78" s="154"/>
    </row>
    <row r="79" spans="1:46" ht="12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</row>
    <row r="80" spans="1:46" ht="12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  <c r="AI80" s="154"/>
      <c r="AJ80" s="154"/>
      <c r="AK80" s="154"/>
      <c r="AL80" s="154"/>
      <c r="AM80" s="154"/>
    </row>
    <row r="81" spans="1:39" ht="12" customHeight="1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  <c r="AI81" s="154"/>
      <c r="AJ81" s="154"/>
      <c r="AK81" s="154"/>
      <c r="AL81" s="154"/>
      <c r="AM81" s="154"/>
    </row>
    <row r="82" spans="1:39" ht="12" customHeight="1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  <c r="AI82" s="154"/>
      <c r="AJ82" s="154"/>
      <c r="AK82" s="154"/>
      <c r="AL82" s="154"/>
      <c r="AM82" s="154"/>
    </row>
    <row r="83" spans="1:39" ht="12" customHeight="1">
      <c r="A83" s="154"/>
      <c r="B83" s="154"/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  <c r="AK83" s="154"/>
      <c r="AL83" s="154"/>
      <c r="AM83" s="154"/>
    </row>
    <row r="84" spans="1:39" ht="12" customHeight="1">
      <c r="A84" s="154"/>
      <c r="B84" s="154"/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4"/>
      <c r="AM84" s="154"/>
    </row>
    <row r="85" spans="1:39" ht="12" customHeight="1">
      <c r="A85" s="154"/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</row>
    <row r="86" spans="1:39" ht="12" customHeight="1">
      <c r="A86" s="154"/>
      <c r="B86" s="154"/>
      <c r="C86" s="154"/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54"/>
      <c r="AM86" s="154"/>
    </row>
    <row r="87" spans="1:39" ht="12" customHeight="1">
      <c r="A87" s="154"/>
      <c r="B87" s="154"/>
      <c r="C87" s="154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  <c r="AK87" s="154"/>
      <c r="AL87" s="154"/>
      <c r="AM87" s="154"/>
    </row>
    <row r="88" spans="1:39" ht="12" customHeight="1">
      <c r="A88" s="154"/>
      <c r="B88" s="154"/>
      <c r="C88" s="154"/>
      <c r="D88" s="154"/>
      <c r="E88" s="154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  <c r="AK88" s="154"/>
      <c r="AL88" s="154"/>
      <c r="AM88" s="154"/>
    </row>
    <row r="89" spans="1:39" ht="12" customHeight="1">
      <c r="A89" s="154"/>
      <c r="B89" s="154"/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54"/>
      <c r="AM89" s="154"/>
    </row>
    <row r="90" spans="1:39" ht="12" customHeight="1">
      <c r="A90" s="154"/>
      <c r="B90" s="154"/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  <c r="AJ90" s="154"/>
      <c r="AK90" s="154"/>
      <c r="AL90" s="154"/>
      <c r="AM90" s="154"/>
    </row>
    <row r="91" spans="1:39" ht="12" customHeight="1">
      <c r="A91" s="154"/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  <c r="AJ91" s="154"/>
      <c r="AK91" s="154"/>
      <c r="AL91" s="154"/>
      <c r="AM91" s="154"/>
    </row>
    <row r="92" spans="1:39" ht="12" customHeight="1">
      <c r="A92" s="154"/>
      <c r="B92" s="154"/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  <c r="AI92" s="154"/>
      <c r="AJ92" s="154"/>
      <c r="AK92" s="154"/>
      <c r="AL92" s="154"/>
      <c r="AM92" s="154"/>
    </row>
    <row r="93" spans="1:39" ht="12" customHeight="1">
      <c r="A93" s="154"/>
      <c r="B93" s="154"/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54"/>
      <c r="AM93" s="154"/>
    </row>
    <row r="94" spans="1:39" ht="12" customHeight="1">
      <c r="A94" s="154"/>
      <c r="B94" s="154"/>
      <c r="C94" s="154"/>
      <c r="D94" s="154"/>
      <c r="E94" s="154"/>
      <c r="F94" s="154"/>
      <c r="G94" s="154"/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  <c r="AI94" s="154"/>
      <c r="AJ94" s="154"/>
      <c r="AK94" s="154"/>
      <c r="AL94" s="154"/>
      <c r="AM94" s="154"/>
    </row>
    <row r="95" spans="1:39" ht="12" customHeight="1">
      <c r="A95" s="154"/>
      <c r="B95" s="154"/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4"/>
      <c r="AH95" s="154"/>
      <c r="AI95" s="154"/>
      <c r="AJ95" s="154"/>
      <c r="AK95" s="154"/>
      <c r="AL95" s="154"/>
      <c r="AM95" s="154"/>
    </row>
    <row r="96" spans="1:39" ht="12" customHeight="1">
      <c r="A96" s="154"/>
      <c r="B96" s="154"/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F96" s="154"/>
      <c r="AG96" s="154"/>
      <c r="AH96" s="154"/>
      <c r="AI96" s="154"/>
      <c r="AJ96" s="154"/>
      <c r="AK96" s="154"/>
      <c r="AL96" s="154"/>
      <c r="AM96" s="154"/>
    </row>
    <row r="97" spans="1:39" ht="12" customHeight="1">
      <c r="A97" s="154"/>
      <c r="B97" s="154"/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  <c r="AF97" s="154"/>
      <c r="AG97" s="154"/>
      <c r="AH97" s="154"/>
      <c r="AI97" s="154"/>
      <c r="AJ97" s="154"/>
      <c r="AK97" s="154"/>
      <c r="AL97" s="154"/>
      <c r="AM97" s="154"/>
    </row>
    <row r="98" spans="1:39" ht="12" customHeight="1">
      <c r="A98" s="154"/>
      <c r="B98" s="154"/>
      <c r="C98" s="154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  <c r="AC98" s="154"/>
      <c r="AD98" s="154"/>
      <c r="AE98" s="154"/>
      <c r="AF98" s="154"/>
      <c r="AG98" s="154"/>
      <c r="AH98" s="154"/>
      <c r="AI98" s="154"/>
      <c r="AJ98" s="154"/>
      <c r="AK98" s="154"/>
      <c r="AL98" s="154"/>
      <c r="AM98" s="154"/>
    </row>
    <row r="99" spans="1:39" ht="12" customHeight="1">
      <c r="A99" s="154"/>
      <c r="B99" s="154"/>
      <c r="C99" s="154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4"/>
      <c r="V99" s="154"/>
      <c r="W99" s="154"/>
      <c r="X99" s="154"/>
      <c r="Y99" s="154"/>
      <c r="Z99" s="154"/>
      <c r="AA99" s="154"/>
      <c r="AB99" s="154"/>
      <c r="AC99" s="154"/>
      <c r="AD99" s="154"/>
      <c r="AE99" s="154"/>
      <c r="AF99" s="154"/>
      <c r="AG99" s="154"/>
      <c r="AH99" s="154"/>
      <c r="AI99" s="154"/>
      <c r="AJ99" s="154"/>
      <c r="AK99" s="154"/>
      <c r="AL99" s="154"/>
      <c r="AM99" s="154"/>
    </row>
    <row r="100" spans="1:39" ht="12" customHeight="1">
      <c r="A100" s="154"/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/>
      <c r="AH100" s="154"/>
      <c r="AI100" s="154"/>
      <c r="AJ100" s="154"/>
      <c r="AK100" s="154"/>
      <c r="AL100" s="154"/>
      <c r="AM100" s="154"/>
    </row>
    <row r="101" spans="1:39" ht="12" customHeight="1">
      <c r="A101" s="154"/>
      <c r="B101" s="154"/>
      <c r="C101" s="154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  <c r="U101" s="15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/>
      <c r="AH101" s="154"/>
      <c r="AI101" s="154"/>
      <c r="AJ101" s="154"/>
      <c r="AK101" s="154"/>
      <c r="AL101" s="154"/>
      <c r="AM101" s="154"/>
    </row>
    <row r="102" spans="1:39" ht="12" customHeight="1">
      <c r="A102" s="154"/>
      <c r="B102" s="154"/>
      <c r="C102" s="154"/>
      <c r="D102" s="154"/>
      <c r="E102" s="154"/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/>
      <c r="AH102" s="154"/>
      <c r="AI102" s="154"/>
      <c r="AJ102" s="154"/>
      <c r="AK102" s="154"/>
      <c r="AL102" s="154"/>
      <c r="AM102" s="154"/>
    </row>
    <row r="103" spans="1:39" ht="12" customHeight="1">
      <c r="A103" s="154"/>
      <c r="B103" s="154"/>
      <c r="C103" s="154"/>
      <c r="D103" s="154"/>
      <c r="E103" s="154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4"/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/>
      <c r="AH103" s="154"/>
      <c r="AI103" s="154"/>
      <c r="AJ103" s="154"/>
      <c r="AK103" s="154"/>
      <c r="AL103" s="154"/>
      <c r="AM103" s="154"/>
    </row>
    <row r="104" spans="1:39" ht="12" customHeight="1">
      <c r="A104" s="154"/>
      <c r="B104" s="154"/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/>
      <c r="AH104" s="154"/>
      <c r="AI104" s="154"/>
      <c r="AJ104" s="154"/>
      <c r="AK104" s="154"/>
      <c r="AL104" s="154"/>
      <c r="AM104" s="154"/>
    </row>
    <row r="105" spans="1:39" ht="12" customHeight="1">
      <c r="A105" s="154"/>
      <c r="B105" s="154"/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  <c r="AI105" s="154"/>
      <c r="AJ105" s="154"/>
      <c r="AK105" s="154"/>
      <c r="AL105" s="154"/>
      <c r="AM105" s="154"/>
    </row>
    <row r="106" spans="1:39" ht="12" customHeight="1">
      <c r="A106" s="154"/>
      <c r="B106" s="154"/>
      <c r="C106" s="154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/>
      <c r="AH106" s="154"/>
      <c r="AI106" s="154"/>
      <c r="AJ106" s="154"/>
      <c r="AK106" s="154"/>
      <c r="AL106" s="154"/>
      <c r="AM106" s="154"/>
    </row>
    <row r="107" spans="1:39" ht="12" customHeight="1">
      <c r="A107" s="154"/>
      <c r="B107" s="154"/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  <c r="AI107" s="154"/>
      <c r="AJ107" s="154"/>
      <c r="AK107" s="154"/>
      <c r="AL107" s="154"/>
      <c r="AM107" s="154"/>
    </row>
    <row r="108" spans="1:39" ht="12" customHeight="1">
      <c r="A108" s="154"/>
      <c r="B108" s="154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  <c r="AI108" s="154"/>
      <c r="AJ108" s="154"/>
      <c r="AK108" s="154"/>
      <c r="AL108" s="154"/>
      <c r="AM108" s="154"/>
    </row>
    <row r="109" spans="1:39" ht="12" customHeight="1">
      <c r="A109" s="154"/>
      <c r="B109" s="154"/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4"/>
      <c r="AK109" s="154"/>
      <c r="AL109" s="154"/>
      <c r="AM109" s="154"/>
    </row>
    <row r="110" spans="1:39" ht="12" customHeight="1">
      <c r="A110" s="154"/>
      <c r="B110" s="154"/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/>
      <c r="AH110" s="154"/>
      <c r="AI110" s="154"/>
      <c r="AJ110" s="154"/>
      <c r="AK110" s="154"/>
      <c r="AL110" s="154"/>
      <c r="AM110" s="154"/>
    </row>
    <row r="111" spans="1:39" ht="12" customHeight="1">
      <c r="A111" s="154"/>
      <c r="B111" s="154"/>
      <c r="C111" s="154"/>
      <c r="D111" s="154"/>
      <c r="E111" s="154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/>
      <c r="AH111" s="154"/>
      <c r="AI111" s="154"/>
      <c r="AJ111" s="154"/>
      <c r="AK111" s="154"/>
      <c r="AL111" s="154"/>
      <c r="AM111" s="154"/>
    </row>
    <row r="112" spans="1:39" ht="12" customHeight="1">
      <c r="A112" s="154"/>
      <c r="B112" s="154"/>
      <c r="C112" s="154"/>
      <c r="D112" s="154"/>
      <c r="E112" s="154"/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/>
      <c r="AH112" s="154"/>
      <c r="AI112" s="154"/>
      <c r="AJ112" s="154"/>
      <c r="AK112" s="154"/>
      <c r="AL112" s="154"/>
      <c r="AM112" s="154"/>
    </row>
    <row r="113" spans="1:39" ht="12" customHeight="1">
      <c r="A113" s="154"/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/>
      <c r="AH113" s="154"/>
      <c r="AI113" s="154"/>
      <c r="AJ113" s="154"/>
      <c r="AK113" s="154"/>
      <c r="AL113" s="154"/>
      <c r="AM113" s="154"/>
    </row>
    <row r="114" spans="1:39" ht="12" customHeight="1">
      <c r="A114" s="154"/>
      <c r="B114" s="154"/>
      <c r="C114" s="154"/>
      <c r="D114" s="154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  <c r="U114" s="15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/>
      <c r="AH114" s="154"/>
      <c r="AI114" s="154"/>
      <c r="AJ114" s="154"/>
      <c r="AK114" s="154"/>
      <c r="AL114" s="154"/>
      <c r="AM114" s="154"/>
    </row>
    <row r="115" spans="1:39" ht="12" customHeight="1">
      <c r="A115" s="154"/>
      <c r="B115" s="154"/>
      <c r="C115" s="154"/>
      <c r="D115" s="154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/>
      <c r="AH115" s="154"/>
      <c r="AI115" s="154"/>
      <c r="AJ115" s="154"/>
      <c r="AK115" s="154"/>
      <c r="AL115" s="154"/>
      <c r="AM115" s="154"/>
    </row>
  </sheetData>
  <mergeCells count="347">
    <mergeCell ref="AW57:AY57"/>
    <mergeCell ref="AW58:AY58"/>
    <mergeCell ref="D57:E57"/>
    <mergeCell ref="F57:R57"/>
    <mergeCell ref="S57:T57"/>
    <mergeCell ref="U57:W57"/>
    <mergeCell ref="X57:Z57"/>
    <mergeCell ref="X56:Z56"/>
    <mergeCell ref="X55:Z55"/>
    <mergeCell ref="AA55:AD55"/>
    <mergeCell ref="AA58:AD58"/>
    <mergeCell ref="AE58:AG58"/>
    <mergeCell ref="AH58:AM58"/>
    <mergeCell ref="AA56:AD56"/>
    <mergeCell ref="AE56:AG56"/>
    <mergeCell ref="B52:C52"/>
    <mergeCell ref="D52:E52"/>
    <mergeCell ref="AH56:AM56"/>
    <mergeCell ref="AA57:AD57"/>
    <mergeCell ref="AE57:AG57"/>
    <mergeCell ref="AH57:AM57"/>
    <mergeCell ref="B54:C54"/>
    <mergeCell ref="B56:C56"/>
    <mergeCell ref="D56:E56"/>
    <mergeCell ref="F56:R56"/>
    <mergeCell ref="S56:T56"/>
    <mergeCell ref="U56:W56"/>
    <mergeCell ref="B55:C55"/>
    <mergeCell ref="D55:E55"/>
    <mergeCell ref="F55:R55"/>
    <mergeCell ref="S55:T55"/>
    <mergeCell ref="U55:W55"/>
    <mergeCell ref="AH55:AM55"/>
    <mergeCell ref="AE55:AG55"/>
    <mergeCell ref="F52:R52"/>
    <mergeCell ref="S52:T52"/>
    <mergeCell ref="X52:Z52"/>
    <mergeCell ref="U52:W52"/>
    <mergeCell ref="F49:R49"/>
    <mergeCell ref="S49:T49"/>
    <mergeCell ref="AH51:AM51"/>
    <mergeCell ref="B51:C51"/>
    <mergeCell ref="D51:E51"/>
    <mergeCell ref="F51:R51"/>
    <mergeCell ref="S51:T51"/>
    <mergeCell ref="X51:Z51"/>
    <mergeCell ref="U51:W51"/>
    <mergeCell ref="AE50:AG50"/>
    <mergeCell ref="AH50:AM50"/>
    <mergeCell ref="AA51:AD51"/>
    <mergeCell ref="AE51:AG51"/>
    <mergeCell ref="B50:C50"/>
    <mergeCell ref="D50:E50"/>
    <mergeCell ref="F50:R50"/>
    <mergeCell ref="S50:T50"/>
    <mergeCell ref="U50:W50"/>
    <mergeCell ref="X50:Z50"/>
    <mergeCell ref="AA50:AD50"/>
    <mergeCell ref="B58:C58"/>
    <mergeCell ref="D58:E58"/>
    <mergeCell ref="F58:R58"/>
    <mergeCell ref="S58:T58"/>
    <mergeCell ref="U58:W58"/>
    <mergeCell ref="X53:Z53"/>
    <mergeCell ref="X58:Z58"/>
    <mergeCell ref="B53:C53"/>
    <mergeCell ref="D53:E53"/>
    <mergeCell ref="F53:R53"/>
    <mergeCell ref="S53:T53"/>
    <mergeCell ref="U54:W54"/>
    <mergeCell ref="B57:C57"/>
    <mergeCell ref="D54:E54"/>
    <mergeCell ref="F54:R54"/>
    <mergeCell ref="S54:T54"/>
    <mergeCell ref="U53:W53"/>
    <mergeCell ref="X54:Z54"/>
    <mergeCell ref="E62:AL65"/>
    <mergeCell ref="AA60:AD60"/>
    <mergeCell ref="AE60:AG60"/>
    <mergeCell ref="AH60:AM60"/>
    <mergeCell ref="X60:Z60"/>
    <mergeCell ref="AA52:AD52"/>
    <mergeCell ref="AE52:AG52"/>
    <mergeCell ref="AH52:AM52"/>
    <mergeCell ref="AE54:AG54"/>
    <mergeCell ref="AH54:AM54"/>
    <mergeCell ref="AA54:AD54"/>
    <mergeCell ref="AA53:AD53"/>
    <mergeCell ref="AE53:AG53"/>
    <mergeCell ref="AH53:AM53"/>
    <mergeCell ref="B59:C59"/>
    <mergeCell ref="D59:E59"/>
    <mergeCell ref="F59:R59"/>
    <mergeCell ref="S59:T59"/>
    <mergeCell ref="U59:W59"/>
    <mergeCell ref="X59:Z59"/>
    <mergeCell ref="AA59:AD59"/>
    <mergeCell ref="AE59:AG59"/>
    <mergeCell ref="AH59:AM59"/>
    <mergeCell ref="AE46:AG46"/>
    <mergeCell ref="AH46:AM46"/>
    <mergeCell ref="AA47:AD47"/>
    <mergeCell ref="AE47:AG47"/>
    <mergeCell ref="AH47:AM47"/>
    <mergeCell ref="AE49:AG49"/>
    <mergeCell ref="AH49:AM49"/>
    <mergeCell ref="AA48:AD48"/>
    <mergeCell ref="AE48:AG48"/>
    <mergeCell ref="AH48:AM48"/>
    <mergeCell ref="B46:C46"/>
    <mergeCell ref="D46:E46"/>
    <mergeCell ref="F46:R46"/>
    <mergeCell ref="S46:T46"/>
    <mergeCell ref="U46:W46"/>
    <mergeCell ref="X46:Z46"/>
    <mergeCell ref="X47:Z47"/>
    <mergeCell ref="AA49:AD49"/>
    <mergeCell ref="S48:T48"/>
    <mergeCell ref="B47:C47"/>
    <mergeCell ref="D47:E47"/>
    <mergeCell ref="F47:R47"/>
    <mergeCell ref="S47:T47"/>
    <mergeCell ref="U47:W47"/>
    <mergeCell ref="U48:W48"/>
    <mergeCell ref="X48:Z48"/>
    <mergeCell ref="B48:C48"/>
    <mergeCell ref="AA46:AD46"/>
    <mergeCell ref="D48:E48"/>
    <mergeCell ref="F48:R48"/>
    <mergeCell ref="U49:W49"/>
    <mergeCell ref="X49:Z49"/>
    <mergeCell ref="B49:C49"/>
    <mergeCell ref="D49:E49"/>
    <mergeCell ref="B45:C45"/>
    <mergeCell ref="D45:E45"/>
    <mergeCell ref="F45:R45"/>
    <mergeCell ref="S45:T45"/>
    <mergeCell ref="U45:W45"/>
    <mergeCell ref="X45:Z45"/>
    <mergeCell ref="AA45:AD45"/>
    <mergeCell ref="AE45:AG45"/>
    <mergeCell ref="AH45:AM45"/>
    <mergeCell ref="B43:C43"/>
    <mergeCell ref="D43:E43"/>
    <mergeCell ref="F43:R43"/>
    <mergeCell ref="S43:T43"/>
    <mergeCell ref="U43:W43"/>
    <mergeCell ref="X43:Z43"/>
    <mergeCell ref="AE42:AG42"/>
    <mergeCell ref="AH42:AM42"/>
    <mergeCell ref="AE44:AG44"/>
    <mergeCell ref="AA43:AD43"/>
    <mergeCell ref="AE43:AG43"/>
    <mergeCell ref="AH43:AM43"/>
    <mergeCell ref="AH44:AM44"/>
    <mergeCell ref="B44:C44"/>
    <mergeCell ref="D44:E44"/>
    <mergeCell ref="F44:R44"/>
    <mergeCell ref="S44:T44"/>
    <mergeCell ref="U44:W44"/>
    <mergeCell ref="X44:Z44"/>
    <mergeCell ref="AA44:AD44"/>
    <mergeCell ref="AA41:AD41"/>
    <mergeCell ref="AE41:AG41"/>
    <mergeCell ref="AH41:AM41"/>
    <mergeCell ref="B42:C42"/>
    <mergeCell ref="D42:E42"/>
    <mergeCell ref="F42:R42"/>
    <mergeCell ref="S42:T42"/>
    <mergeCell ref="U42:W42"/>
    <mergeCell ref="X42:Z42"/>
    <mergeCell ref="AA42:AD42"/>
    <mergeCell ref="B41:C41"/>
    <mergeCell ref="D41:E41"/>
    <mergeCell ref="F41:R41"/>
    <mergeCell ref="S41:T41"/>
    <mergeCell ref="U41:W41"/>
    <mergeCell ref="X41:Z41"/>
    <mergeCell ref="AH39:AM39"/>
    <mergeCell ref="B40:C40"/>
    <mergeCell ref="D40:E40"/>
    <mergeCell ref="F40:R40"/>
    <mergeCell ref="S40:T40"/>
    <mergeCell ref="U40:W40"/>
    <mergeCell ref="X40:Z40"/>
    <mergeCell ref="AE40:AG40"/>
    <mergeCell ref="AH40:AM40"/>
    <mergeCell ref="AA40:AD40"/>
    <mergeCell ref="B39:C39"/>
    <mergeCell ref="D39:E39"/>
    <mergeCell ref="F39:R39"/>
    <mergeCell ref="S39:T39"/>
    <mergeCell ref="U39:W39"/>
    <mergeCell ref="X39:Z39"/>
    <mergeCell ref="AA39:AD39"/>
    <mergeCell ref="AE39:AG39"/>
    <mergeCell ref="AA37:AD37"/>
    <mergeCell ref="AE37:AG37"/>
    <mergeCell ref="AH37:AM37"/>
    <mergeCell ref="B38:C38"/>
    <mergeCell ref="D38:E38"/>
    <mergeCell ref="F38:R38"/>
    <mergeCell ref="S38:T38"/>
    <mergeCell ref="U38:W38"/>
    <mergeCell ref="X38:Z38"/>
    <mergeCell ref="AA38:AD38"/>
    <mergeCell ref="B37:C37"/>
    <mergeCell ref="D37:E37"/>
    <mergeCell ref="F37:R37"/>
    <mergeCell ref="S37:T37"/>
    <mergeCell ref="U37:W37"/>
    <mergeCell ref="X37:Z37"/>
    <mergeCell ref="AE38:AG38"/>
    <mergeCell ref="AH38:AM38"/>
    <mergeCell ref="B36:C36"/>
    <mergeCell ref="D36:E36"/>
    <mergeCell ref="F36:R36"/>
    <mergeCell ref="S36:T36"/>
    <mergeCell ref="U36:W36"/>
    <mergeCell ref="X36:Z36"/>
    <mergeCell ref="AA36:AD36"/>
    <mergeCell ref="AE36:AG36"/>
    <mergeCell ref="AH36:AM36"/>
    <mergeCell ref="B35:C35"/>
    <mergeCell ref="D35:E35"/>
    <mergeCell ref="F35:R35"/>
    <mergeCell ref="S35:T35"/>
    <mergeCell ref="U35:W35"/>
    <mergeCell ref="X35:Z35"/>
    <mergeCell ref="AA35:AD35"/>
    <mergeCell ref="AE35:AG35"/>
    <mergeCell ref="AH35:AM35"/>
    <mergeCell ref="AA33:AD33"/>
    <mergeCell ref="AE33:AG33"/>
    <mergeCell ref="AH33:AM33"/>
    <mergeCell ref="B34:C34"/>
    <mergeCell ref="D34:E34"/>
    <mergeCell ref="F34:R34"/>
    <mergeCell ref="S34:T34"/>
    <mergeCell ref="U34:W34"/>
    <mergeCell ref="X34:Z34"/>
    <mergeCell ref="AA34:AD34"/>
    <mergeCell ref="B33:C33"/>
    <mergeCell ref="D33:E33"/>
    <mergeCell ref="F33:R33"/>
    <mergeCell ref="S33:T33"/>
    <mergeCell ref="U33:W33"/>
    <mergeCell ref="X33:Z33"/>
    <mergeCell ref="AE34:AG34"/>
    <mergeCell ref="AH34:AM34"/>
    <mergeCell ref="B30:C30"/>
    <mergeCell ref="D30:E30"/>
    <mergeCell ref="F30:R30"/>
    <mergeCell ref="S30:T30"/>
    <mergeCell ref="U30:W30"/>
    <mergeCell ref="X30:Z30"/>
    <mergeCell ref="AA30:AD30"/>
    <mergeCell ref="AH31:AM31"/>
    <mergeCell ref="F32:R32"/>
    <mergeCell ref="X32:Z32"/>
    <mergeCell ref="AA32:AD32"/>
    <mergeCell ref="AE32:AG32"/>
    <mergeCell ref="AH32:AM32"/>
    <mergeCell ref="AE30:AG30"/>
    <mergeCell ref="AH30:AM30"/>
    <mergeCell ref="B31:C31"/>
    <mergeCell ref="D31:E31"/>
    <mergeCell ref="F31:R31"/>
    <mergeCell ref="S31:T31"/>
    <mergeCell ref="U31:W31"/>
    <mergeCell ref="X31:Z31"/>
    <mergeCell ref="AA31:AD31"/>
    <mergeCell ref="AE31:AG31"/>
    <mergeCell ref="N20:O20"/>
    <mergeCell ref="V20:W20"/>
    <mergeCell ref="A27:A29"/>
    <mergeCell ref="F27:R29"/>
    <mergeCell ref="S27:T29"/>
    <mergeCell ref="U27:W29"/>
    <mergeCell ref="X27:AM27"/>
    <mergeCell ref="AR27:AS27"/>
    <mergeCell ref="D28:E28"/>
    <mergeCell ref="X28:AD28"/>
    <mergeCell ref="AE28:AM28"/>
    <mergeCell ref="X29:Z29"/>
    <mergeCell ref="AA29:AD29"/>
    <mergeCell ref="AE29:AG29"/>
    <mergeCell ref="AH29:AM29"/>
    <mergeCell ref="N23:O23"/>
    <mergeCell ref="V23:W23"/>
    <mergeCell ref="K24:L24"/>
    <mergeCell ref="N24:O24"/>
    <mergeCell ref="V24:W24"/>
    <mergeCell ref="K25:L25"/>
    <mergeCell ref="N25:O25"/>
    <mergeCell ref="V25:W25"/>
    <mergeCell ref="A14:V14"/>
    <mergeCell ref="W14:AE14"/>
    <mergeCell ref="AF14:AM14"/>
    <mergeCell ref="J18:O19"/>
    <mergeCell ref="P18:W19"/>
    <mergeCell ref="X18:AH19"/>
    <mergeCell ref="AI18:AM19"/>
    <mergeCell ref="K20:L20"/>
    <mergeCell ref="A2:AM3"/>
    <mergeCell ref="A5:X5"/>
    <mergeCell ref="AD5:AM5"/>
    <mergeCell ref="A8:AC8"/>
    <mergeCell ref="AD8:AM8"/>
    <mergeCell ref="A11:V11"/>
    <mergeCell ref="W11:AK11"/>
    <mergeCell ref="AL11:AM11"/>
    <mergeCell ref="X20:AM25"/>
    <mergeCell ref="K21:L21"/>
    <mergeCell ref="N21:O21"/>
    <mergeCell ref="V21:W21"/>
    <mergeCell ref="K22:L22"/>
    <mergeCell ref="N22:O22"/>
    <mergeCell ref="V22:W22"/>
    <mergeCell ref="K23:L23"/>
    <mergeCell ref="AW30:AY30"/>
    <mergeCell ref="AW31:AY31"/>
    <mergeCell ref="AW32:AY32"/>
    <mergeCell ref="AW33:AY33"/>
    <mergeCell ref="AW34:AY34"/>
    <mergeCell ref="AW35:AY35"/>
    <mergeCell ref="AW36:AY36"/>
    <mergeCell ref="AW37:AY37"/>
    <mergeCell ref="AW38:AY38"/>
    <mergeCell ref="AW39:AY39"/>
    <mergeCell ref="AW40:AY40"/>
    <mergeCell ref="AW41:AY41"/>
    <mergeCell ref="AW42:AY42"/>
    <mergeCell ref="AW43:AY43"/>
    <mergeCell ref="AW44:AY44"/>
    <mergeCell ref="AW45:AY45"/>
    <mergeCell ref="AW46:AY46"/>
    <mergeCell ref="AW47:AY47"/>
    <mergeCell ref="AW48:AY48"/>
    <mergeCell ref="AW49:AY49"/>
    <mergeCell ref="AW50:AY50"/>
    <mergeCell ref="AW51:AY51"/>
    <mergeCell ref="AW52:AY52"/>
    <mergeCell ref="AW53:AY53"/>
    <mergeCell ref="AW54:AY54"/>
    <mergeCell ref="AW55:AY55"/>
    <mergeCell ref="AW56:AY56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ignoredErrors>
    <ignoredError sqref="U32:AG34 U47:AG49 U46:W46 Y46:AG46 X58:AG58 U54:AG57 V53:W53 V52:W52 V51:W51 V50:W50 U31:W31 Y31:AG31 U38:W38 U35:W35 Y35:AG35 U36:W36 Y36:AG36 U37:W37 Y37:AG37 U42:AG44 U39:W39 Y39:AG39 Y50:AG50 Y38:AG38 Y53:AG53 Y51:AG51 Y52:AG52 U40:W40 Y40:AG40 U45:W45 Y45:AG45 U41:W41 Y41:AG4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1"/>
  <sheetViews>
    <sheetView topLeftCell="A7" zoomScaleNormal="100" workbookViewId="0">
      <pane xSplit="3" ySplit="1" topLeftCell="D8" activePane="bottomRight" state="frozen"/>
      <selection activeCell="A7" sqref="A7"/>
      <selection pane="topRight" activeCell="D7" sqref="D7"/>
      <selection pane="bottomLeft" activeCell="A8" sqref="A8"/>
      <selection pane="bottomRight" activeCell="N23" sqref="N23"/>
    </sheetView>
  </sheetViews>
  <sheetFormatPr defaultColWidth="8.85546875" defaultRowHeight="12.75"/>
  <cols>
    <col min="1" max="1" width="6.85546875" bestFit="1" customWidth="1"/>
    <col min="2" max="2" width="39.42578125" customWidth="1"/>
    <col min="3" max="3" width="21.28515625" customWidth="1"/>
    <col min="4" max="4" width="17.85546875" customWidth="1"/>
    <col min="5" max="5" width="18.42578125" customWidth="1"/>
    <col min="6" max="6" width="20.140625" customWidth="1"/>
    <col min="7" max="7" width="24.28515625" customWidth="1"/>
    <col min="8" max="8" width="21.42578125" customWidth="1"/>
    <col min="9" max="9" width="24.28515625" customWidth="1"/>
    <col min="10" max="10" width="22.85546875" customWidth="1"/>
    <col min="11" max="11" width="20.7109375" customWidth="1"/>
    <col min="12" max="12" width="16.42578125" customWidth="1"/>
    <col min="13" max="13" width="19.42578125" customWidth="1"/>
    <col min="14" max="14" width="11.42578125" customWidth="1"/>
    <col min="15" max="15" width="3.7109375" customWidth="1"/>
    <col min="16" max="19" width="11.42578125" bestFit="1" customWidth="1"/>
  </cols>
  <sheetData>
    <row r="1" spans="1:15" s="2" customFormat="1" ht="15">
      <c r="A1" s="398" t="s">
        <v>141</v>
      </c>
      <c r="B1" s="399"/>
      <c r="C1" s="399"/>
      <c r="D1" s="399"/>
      <c r="E1" s="399"/>
      <c r="F1" s="400"/>
      <c r="G1" s="400"/>
      <c r="H1" s="400"/>
      <c r="I1" s="400"/>
      <c r="J1" s="400"/>
      <c r="K1" s="400"/>
      <c r="L1" s="400"/>
      <c r="M1" s="58"/>
      <c r="N1" s="3"/>
      <c r="O1" s="3"/>
    </row>
    <row r="2" spans="1:15" s="2" customFormat="1" ht="8.1" customHeight="1">
      <c r="A2" s="4"/>
      <c r="B2" s="5"/>
      <c r="C2" s="5"/>
      <c r="D2" s="5"/>
      <c r="E2" s="5"/>
      <c r="F2" s="5"/>
      <c r="G2" s="6"/>
      <c r="H2" s="6"/>
      <c r="I2" s="6"/>
      <c r="J2" s="6"/>
      <c r="K2" s="6"/>
      <c r="L2" s="6"/>
      <c r="M2" s="7"/>
      <c r="N2" s="1"/>
      <c r="O2" s="1"/>
    </row>
    <row r="3" spans="1:15" s="2" customFormat="1" ht="25.5" customHeight="1">
      <c r="A3" s="8"/>
      <c r="B3" s="401" t="s">
        <v>126</v>
      </c>
      <c r="C3" s="401"/>
      <c r="D3" s="401"/>
      <c r="E3" s="401"/>
      <c r="F3" s="9"/>
      <c r="G3" s="10"/>
      <c r="H3" s="10"/>
      <c r="I3" s="10"/>
      <c r="J3" s="10"/>
      <c r="K3" s="10"/>
      <c r="L3" s="10" t="s">
        <v>142</v>
      </c>
      <c r="M3" s="15"/>
      <c r="N3" s="12"/>
      <c r="O3" s="12"/>
    </row>
    <row r="4" spans="1:15" s="2" customFormat="1" ht="8.1" customHeight="1">
      <c r="A4" s="13"/>
      <c r="B4" s="5"/>
      <c r="C4" s="5"/>
      <c r="D4" s="5"/>
      <c r="E4" s="5"/>
      <c r="F4" s="5"/>
      <c r="G4" s="14"/>
      <c r="H4" s="14"/>
      <c r="I4" s="14"/>
      <c r="J4" s="14"/>
      <c r="K4" s="14"/>
      <c r="L4" s="14"/>
      <c r="M4" s="11"/>
      <c r="N4" s="12"/>
      <c r="O4" s="12"/>
    </row>
    <row r="5" spans="1:15" s="2" customFormat="1">
      <c r="A5" s="8"/>
      <c r="B5" s="16" t="s">
        <v>140</v>
      </c>
      <c r="C5" s="6"/>
      <c r="D5" s="6"/>
      <c r="E5" s="6"/>
      <c r="F5" s="6"/>
      <c r="G5" s="10"/>
      <c r="H5" s="10"/>
      <c r="I5" s="10"/>
      <c r="J5" s="10"/>
      <c r="K5" s="10"/>
      <c r="L5" s="10"/>
      <c r="M5" s="15"/>
      <c r="N5" s="12"/>
      <c r="O5" s="12"/>
    </row>
    <row r="6" spans="1:15" s="2" customFormat="1" ht="8.1" customHeight="1" thickBot="1">
      <c r="A6" s="13"/>
      <c r="B6" s="5"/>
      <c r="C6" s="5"/>
      <c r="D6" s="5"/>
      <c r="E6" s="5"/>
      <c r="F6" s="5"/>
      <c r="G6" s="17"/>
      <c r="H6" s="5"/>
      <c r="I6" s="5"/>
      <c r="J6" s="5"/>
      <c r="K6" s="5"/>
      <c r="L6" s="5"/>
      <c r="M6" s="59"/>
      <c r="N6" s="1"/>
      <c r="O6" s="1"/>
    </row>
    <row r="7" spans="1:15" s="2" customFormat="1" ht="13.5" thickBot="1">
      <c r="A7" s="402" t="s">
        <v>4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55"/>
      <c r="N7" s="19"/>
      <c r="O7" s="19"/>
    </row>
    <row r="8" spans="1:15" s="2" customFormat="1" ht="8.1" customHeight="1">
      <c r="A8" s="20"/>
      <c r="B8" s="20"/>
      <c r="C8" s="21"/>
      <c r="D8" s="21"/>
      <c r="E8" s="21"/>
      <c r="F8" s="21"/>
      <c r="G8" s="21"/>
      <c r="H8" s="21"/>
      <c r="I8" s="21"/>
      <c r="J8" s="21"/>
      <c r="K8" s="21"/>
      <c r="L8" s="60"/>
      <c r="M8" s="56"/>
      <c r="N8" s="1"/>
      <c r="O8" s="1"/>
    </row>
    <row r="9" spans="1:15" s="2" customFormat="1" ht="75" customHeight="1">
      <c r="A9" s="22" t="s">
        <v>0</v>
      </c>
      <c r="B9" s="23" t="s">
        <v>7</v>
      </c>
      <c r="C9" s="23" t="s">
        <v>9</v>
      </c>
      <c r="D9" s="23" t="s">
        <v>29</v>
      </c>
      <c r="E9" s="23" t="s">
        <v>30</v>
      </c>
      <c r="F9" s="23" t="s">
        <v>130</v>
      </c>
      <c r="G9" s="23" t="s">
        <v>129</v>
      </c>
      <c r="H9" s="23" t="s">
        <v>36</v>
      </c>
      <c r="I9" s="23" t="s">
        <v>136</v>
      </c>
      <c r="J9" s="23" t="s">
        <v>37</v>
      </c>
      <c r="K9" s="171" t="s">
        <v>159</v>
      </c>
      <c r="L9" s="23" t="s">
        <v>160</v>
      </c>
      <c r="M9" s="25" t="s">
        <v>157</v>
      </c>
      <c r="N9" s="26"/>
      <c r="O9" s="26"/>
    </row>
    <row r="10" spans="1:15" s="2" customFormat="1" ht="12.75" customHeight="1">
      <c r="A10" s="27">
        <v>1</v>
      </c>
      <c r="B10" s="23" t="s">
        <v>24</v>
      </c>
      <c r="C10" s="23"/>
      <c r="D10" s="23"/>
      <c r="E10" s="23"/>
      <c r="F10" s="23"/>
      <c r="G10" s="23"/>
      <c r="H10" s="23" t="s">
        <v>33</v>
      </c>
      <c r="I10" s="23"/>
      <c r="J10" s="176">
        <v>0</v>
      </c>
      <c r="K10" s="176"/>
      <c r="L10" s="177"/>
      <c r="M10" s="25"/>
      <c r="N10" s="26"/>
      <c r="O10" s="26"/>
    </row>
    <row r="11" spans="1:15" s="170" customFormat="1" ht="12.75" customHeight="1">
      <c r="A11" s="174"/>
      <c r="B11" s="171" t="s">
        <v>149</v>
      </c>
      <c r="C11" s="175">
        <v>64</v>
      </c>
      <c r="D11" s="175">
        <v>8.6999999999999993</v>
      </c>
      <c r="E11" s="176">
        <f t="shared" ref="E11:E16" si="0">D11-0.5-0.5</f>
        <v>7.6999999999999993</v>
      </c>
      <c r="F11" s="176">
        <f t="shared" ref="F11:F17" si="1">ROUND(C11*D11,2)</f>
        <v>556.79999999999995</v>
      </c>
      <c r="G11" s="176">
        <f t="shared" ref="G11:G17" si="2">C11*E11</f>
        <v>492.79999999999995</v>
      </c>
      <c r="H11" s="171"/>
      <c r="I11" s="171"/>
      <c r="J11" s="176">
        <v>0</v>
      </c>
      <c r="K11" s="216" t="s">
        <v>161</v>
      </c>
      <c r="L11" s="214">
        <f>35.3</f>
        <v>35.299999999999997</v>
      </c>
      <c r="M11" s="211">
        <f>(64 + 151 - 8.7+52)*2</f>
        <v>516.6</v>
      </c>
      <c r="N11" s="173"/>
      <c r="O11" s="173"/>
    </row>
    <row r="12" spans="1:15" s="170" customFormat="1" ht="12.75" customHeight="1">
      <c r="A12" s="174"/>
      <c r="B12" s="171" t="s">
        <v>150</v>
      </c>
      <c r="C12" s="175">
        <v>151</v>
      </c>
      <c r="D12" s="175">
        <v>8.9499999999999993</v>
      </c>
      <c r="E12" s="176">
        <f t="shared" si="0"/>
        <v>7.9499999999999993</v>
      </c>
      <c r="F12" s="176">
        <f t="shared" si="1"/>
        <v>1351.45</v>
      </c>
      <c r="G12" s="176">
        <f t="shared" si="2"/>
        <v>1200.4499999999998</v>
      </c>
      <c r="H12" s="171"/>
      <c r="I12" s="171"/>
      <c r="J12" s="176">
        <v>0</v>
      </c>
      <c r="K12" s="217"/>
      <c r="L12" s="215">
        <f>24.05+63+24.3+13.9+12.7+24.1</f>
        <v>162.04999999999998</v>
      </c>
      <c r="M12" s="210"/>
      <c r="N12" s="173"/>
      <c r="O12" s="173"/>
    </row>
    <row r="13" spans="1:15" s="170" customFormat="1" ht="12.75" customHeight="1">
      <c r="A13" s="174"/>
      <c r="B13" s="171" t="s">
        <v>151</v>
      </c>
      <c r="C13" s="175">
        <v>52</v>
      </c>
      <c r="D13" s="175">
        <v>9.77</v>
      </c>
      <c r="E13" s="176">
        <f t="shared" si="0"/>
        <v>8.77</v>
      </c>
      <c r="F13" s="176">
        <f t="shared" si="1"/>
        <v>508.04</v>
      </c>
      <c r="G13" s="176">
        <f t="shared" si="2"/>
        <v>456.03999999999996</v>
      </c>
      <c r="H13" s="171"/>
      <c r="I13" s="171"/>
      <c r="J13" s="176">
        <v>0</v>
      </c>
      <c r="K13" s="217"/>
      <c r="L13" s="215">
        <f>13.93+12.2</f>
        <v>26.13</v>
      </c>
      <c r="M13" s="210"/>
      <c r="N13" s="173"/>
      <c r="O13" s="173"/>
    </row>
    <row r="14" spans="1:15" s="170" customFormat="1" ht="12.75" customHeight="1">
      <c r="A14" s="174"/>
      <c r="B14" s="171" t="s">
        <v>146</v>
      </c>
      <c r="C14" s="175">
        <v>208</v>
      </c>
      <c r="D14" s="175">
        <v>8.6999999999999993</v>
      </c>
      <c r="E14" s="176">
        <f t="shared" si="0"/>
        <v>7.6999999999999993</v>
      </c>
      <c r="F14" s="176">
        <f t="shared" si="1"/>
        <v>1809.6</v>
      </c>
      <c r="G14" s="176">
        <f t="shared" si="2"/>
        <v>1601.6</v>
      </c>
      <c r="H14" s="171"/>
      <c r="I14" s="171"/>
      <c r="J14" s="176">
        <v>0</v>
      </c>
      <c r="K14" s="216" t="s">
        <v>162</v>
      </c>
      <c r="L14" s="215">
        <f>43.7+56.4+56.4+31.6+9.4+9.7</f>
        <v>207.2</v>
      </c>
      <c r="M14" s="211">
        <f>(208 - 8.7)*2</f>
        <v>398.6</v>
      </c>
      <c r="N14" s="173"/>
      <c r="O14" s="173"/>
    </row>
    <row r="15" spans="1:15" s="170" customFormat="1" ht="12.75" customHeight="1">
      <c r="A15" s="174"/>
      <c r="B15" s="171" t="s">
        <v>147</v>
      </c>
      <c r="C15" s="175">
        <v>207</v>
      </c>
      <c r="D15" s="175">
        <f>(8.7+9.05)/2</f>
        <v>8.875</v>
      </c>
      <c r="E15" s="176">
        <f t="shared" si="0"/>
        <v>7.875</v>
      </c>
      <c r="F15" s="176">
        <f t="shared" si="1"/>
        <v>1837.13</v>
      </c>
      <c r="G15" s="176">
        <f t="shared" si="2"/>
        <v>1630.125</v>
      </c>
      <c r="H15" s="171"/>
      <c r="I15" s="171"/>
      <c r="J15" s="176">
        <v>0</v>
      </c>
      <c r="K15" s="216" t="s">
        <v>158</v>
      </c>
      <c r="L15" s="215">
        <f>8.6+55.4+55.4</f>
        <v>119.4</v>
      </c>
      <c r="M15" s="211">
        <f>(207 - 9.77)*2</f>
        <v>394.46</v>
      </c>
      <c r="N15" s="173"/>
      <c r="O15" s="173"/>
    </row>
    <row r="16" spans="1:15" s="170" customFormat="1" ht="12.75" customHeight="1">
      <c r="A16" s="174"/>
      <c r="B16" s="171" t="s">
        <v>148</v>
      </c>
      <c r="C16" s="175">
        <v>130</v>
      </c>
      <c r="D16" s="175">
        <v>8.6999999999999993</v>
      </c>
      <c r="E16" s="176">
        <f t="shared" si="0"/>
        <v>7.6999999999999993</v>
      </c>
      <c r="F16" s="176">
        <f t="shared" si="1"/>
        <v>1131</v>
      </c>
      <c r="G16" s="176">
        <f t="shared" si="2"/>
        <v>1000.9999999999999</v>
      </c>
      <c r="H16" s="171"/>
      <c r="I16" s="171"/>
      <c r="J16" s="176">
        <v>0</v>
      </c>
      <c r="K16" s="216" t="s">
        <v>163</v>
      </c>
      <c r="L16" s="215">
        <f>51.35+51</f>
        <v>102.35</v>
      </c>
      <c r="M16" s="211">
        <f>(51.35 + 78.65 - 8.7)*2</f>
        <v>242.6</v>
      </c>
      <c r="N16" s="173"/>
      <c r="O16" s="173"/>
    </row>
    <row r="17" spans="1:15" s="2" customFormat="1" ht="12.75" customHeight="1">
      <c r="A17" s="28"/>
      <c r="B17" s="158"/>
      <c r="C17" s="178">
        <v>0</v>
      </c>
      <c r="D17" s="178">
        <v>0</v>
      </c>
      <c r="E17" s="176"/>
      <c r="F17" s="176">
        <f t="shared" si="1"/>
        <v>0</v>
      </c>
      <c r="G17" s="176">
        <f t="shared" si="2"/>
        <v>0</v>
      </c>
      <c r="H17" s="171"/>
      <c r="I17" s="171"/>
      <c r="J17" s="176">
        <v>0</v>
      </c>
      <c r="K17" s="176"/>
      <c r="L17" s="171"/>
      <c r="M17" s="210"/>
      <c r="N17" s="173"/>
      <c r="O17" s="33"/>
    </row>
    <row r="18" spans="1:15" s="2" customFormat="1" ht="12.75" customHeight="1">
      <c r="A18" s="160" t="s">
        <v>2</v>
      </c>
      <c r="B18" s="29" t="s">
        <v>135</v>
      </c>
      <c r="C18" s="30">
        <f>SUM(C11:C17)</f>
        <v>812</v>
      </c>
      <c r="D18" s="30"/>
      <c r="E18" s="31"/>
      <c r="F18" s="31">
        <f>SUM(F11:F17)</f>
        <v>7194.0199999999995</v>
      </c>
      <c r="G18" s="31">
        <f>SUM(G11:G17)</f>
        <v>6382.0149999999994</v>
      </c>
      <c r="H18" s="31">
        <v>6</v>
      </c>
      <c r="I18" s="31">
        <v>109.2</v>
      </c>
      <c r="J18" s="31">
        <v>0</v>
      </c>
      <c r="K18" s="176">
        <v>1552.26</v>
      </c>
      <c r="L18" s="31">
        <f>SUM(L11:L16)</f>
        <v>652.42999999999995</v>
      </c>
      <c r="M18" s="221">
        <v>1552.26</v>
      </c>
      <c r="N18" s="173"/>
      <c r="O18" s="33"/>
    </row>
    <row r="19" spans="1:15" s="2" customFormat="1" ht="12.75" customHeight="1">
      <c r="A19" s="28"/>
      <c r="B19" s="29"/>
      <c r="C19" s="30"/>
      <c r="D19" s="30"/>
      <c r="E19" s="31"/>
      <c r="F19" s="31"/>
      <c r="G19" s="31"/>
      <c r="H19" s="31"/>
      <c r="I19" s="31"/>
      <c r="J19" s="31"/>
      <c r="L19" s="31"/>
      <c r="M19" s="32"/>
      <c r="N19" s="173"/>
      <c r="O19" s="33"/>
    </row>
    <row r="20" spans="1:15" s="2" customFormat="1" ht="12.75" customHeight="1">
      <c r="A20" s="28"/>
      <c r="B20" s="23"/>
      <c r="C20" s="23"/>
      <c r="D20" s="23"/>
      <c r="E20" s="23"/>
      <c r="F20" s="23"/>
      <c r="G20" s="23"/>
      <c r="H20" s="23" t="s">
        <v>33</v>
      </c>
      <c r="I20" s="23"/>
      <c r="J20" s="23"/>
      <c r="K20" s="171"/>
      <c r="L20" s="23"/>
      <c r="M20" s="25"/>
      <c r="N20" s="173"/>
      <c r="O20" s="33"/>
    </row>
    <row r="21" spans="1:15" s="2" customFormat="1" ht="12.75" customHeight="1">
      <c r="A21" s="28"/>
      <c r="B21" s="29"/>
      <c r="C21" s="30"/>
      <c r="D21" s="30"/>
      <c r="E21" s="31"/>
      <c r="F21" s="31"/>
      <c r="G21" s="31"/>
      <c r="H21" s="31"/>
      <c r="I21" s="31"/>
      <c r="J21" s="31"/>
      <c r="K21" s="176"/>
      <c r="L21" s="31"/>
      <c r="M21" s="32"/>
      <c r="N21" s="173"/>
      <c r="O21" s="33"/>
    </row>
    <row r="22" spans="1:15" s="2" customFormat="1" ht="12.75" customHeight="1">
      <c r="A22" s="28"/>
      <c r="B22" s="29"/>
      <c r="C22" s="30"/>
      <c r="D22" s="30"/>
      <c r="E22" s="31"/>
      <c r="F22" s="31"/>
      <c r="G22" s="31"/>
      <c r="H22" s="31"/>
      <c r="I22" s="31"/>
      <c r="J22" s="31"/>
      <c r="K22" s="176"/>
      <c r="L22" s="31"/>
      <c r="M22" s="32"/>
      <c r="N22" s="33"/>
      <c r="O22" s="33"/>
    </row>
    <row r="23" spans="1:15" ht="12.75" customHeight="1">
      <c r="A23" s="64"/>
      <c r="B23" s="65"/>
      <c r="C23" s="62"/>
      <c r="D23" s="51"/>
      <c r="E23" s="52"/>
      <c r="F23" s="51"/>
      <c r="G23" s="31"/>
      <c r="H23" s="31"/>
      <c r="I23" s="31"/>
      <c r="J23" s="31"/>
      <c r="K23" s="176"/>
      <c r="L23" s="51"/>
      <c r="M23" s="57"/>
    </row>
    <row r="24" spans="1:15" ht="12.75" customHeight="1">
      <c r="A24" s="406" t="s">
        <v>8</v>
      </c>
      <c r="B24" s="407"/>
      <c r="C24" s="408"/>
      <c r="D24" s="412" t="s">
        <v>39</v>
      </c>
      <c r="E24" s="413"/>
      <c r="F24" s="67"/>
      <c r="G24" s="67">
        <f>G21+G22</f>
        <v>0</v>
      </c>
      <c r="H24" s="67"/>
      <c r="I24" s="67"/>
      <c r="J24" s="67"/>
      <c r="K24" s="67"/>
      <c r="L24" s="66"/>
      <c r="M24" s="68"/>
    </row>
    <row r="25" spans="1:15" ht="13.5" thickBot="1">
      <c r="A25" s="409"/>
      <c r="B25" s="410"/>
      <c r="C25" s="411"/>
      <c r="D25" s="404" t="s">
        <v>24</v>
      </c>
      <c r="E25" s="405"/>
      <c r="F25" s="69">
        <f>F17+F18</f>
        <v>7194.0199999999995</v>
      </c>
      <c r="G25" s="69">
        <f>G17+G18</f>
        <v>6382.0149999999994</v>
      </c>
      <c r="H25" s="69">
        <f>SUM(H17:H18)</f>
        <v>6</v>
      </c>
      <c r="I25" s="69">
        <f>SUM(I17:I18)</f>
        <v>109.2</v>
      </c>
      <c r="J25" s="69">
        <f>SUM(J17:J18)</f>
        <v>0</v>
      </c>
      <c r="K25" s="212"/>
      <c r="L25" s="218">
        <f>K18-L18</f>
        <v>899.83</v>
      </c>
      <c r="M25" s="70">
        <f>SUM(M17:M18)</f>
        <v>1552.26</v>
      </c>
      <c r="N25" s="35"/>
    </row>
    <row r="27" spans="1:15" ht="15.75">
      <c r="J27" s="213"/>
      <c r="L27" s="35"/>
      <c r="M27" s="35"/>
    </row>
    <row r="28" spans="1:15" ht="15.75">
      <c r="B28" s="220" t="s">
        <v>164</v>
      </c>
      <c r="J28" s="213"/>
      <c r="L28" s="36"/>
      <c r="M28" s="36"/>
    </row>
    <row r="29" spans="1:15">
      <c r="L29" s="219"/>
    </row>
    <row r="30" spans="1:15" ht="15.75">
      <c r="C30" s="163"/>
      <c r="J30" s="213"/>
    </row>
    <row r="31" spans="1:15" ht="15.75">
      <c r="J31" s="213"/>
    </row>
  </sheetData>
  <mergeCells count="6">
    <mergeCell ref="A1:L1"/>
    <mergeCell ref="B3:E3"/>
    <mergeCell ref="A7:L7"/>
    <mergeCell ref="D25:E25"/>
    <mergeCell ref="A24:C25"/>
    <mergeCell ref="D24:E24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31"/>
  <sheetViews>
    <sheetView zoomScale="70" zoomScaleNormal="70" workbookViewId="0">
      <selection activeCell="B37" sqref="B37"/>
    </sheetView>
  </sheetViews>
  <sheetFormatPr defaultRowHeight="12.75"/>
  <cols>
    <col min="1" max="1" width="7.7109375" style="2" customWidth="1"/>
    <col min="2" max="2" width="73.140625" style="2" customWidth="1"/>
    <col min="3" max="3" width="9.7109375" style="2" customWidth="1"/>
    <col min="4" max="4" width="12" style="2" customWidth="1"/>
    <col min="5" max="5" width="8" style="2" customWidth="1"/>
    <col min="6" max="6" width="11.42578125" style="2" customWidth="1"/>
    <col min="7" max="8" width="9.42578125" style="2" customWidth="1"/>
    <col min="9" max="9" width="19" style="2" customWidth="1"/>
    <col min="10" max="10" width="12.7109375" style="2" customWidth="1"/>
    <col min="11" max="11" width="9.42578125" style="2" customWidth="1"/>
    <col min="12" max="12" width="12" style="2" customWidth="1"/>
    <col min="13" max="13" width="14.28515625" style="2" customWidth="1"/>
    <col min="14" max="14" width="9.7109375" style="2" customWidth="1"/>
    <col min="15" max="15" width="13.140625" style="2" customWidth="1"/>
    <col min="16" max="16" width="17.7109375" style="2" customWidth="1"/>
    <col min="17" max="17" width="39.42578125" style="1" customWidth="1"/>
    <col min="18" max="18" width="11.42578125" style="1" hidden="1" customWidth="1"/>
    <col min="19" max="19" width="3.7109375" style="1" hidden="1" customWidth="1"/>
    <col min="20" max="23" width="11.42578125" style="2" hidden="1" customWidth="1"/>
    <col min="24" max="16384" width="9.140625" style="2"/>
  </cols>
  <sheetData>
    <row r="1" spans="1:23" ht="15">
      <c r="A1" s="398" t="s">
        <v>141</v>
      </c>
      <c r="B1" s="399"/>
      <c r="C1" s="399"/>
      <c r="D1" s="399"/>
      <c r="E1" s="399"/>
      <c r="F1" s="399"/>
      <c r="G1" s="400"/>
      <c r="H1" s="400"/>
      <c r="I1" s="400"/>
      <c r="J1" s="400"/>
      <c r="K1" s="400"/>
      <c r="L1" s="400"/>
      <c r="M1" s="400"/>
      <c r="N1" s="400"/>
      <c r="O1" s="400"/>
      <c r="P1" s="416"/>
      <c r="Q1" s="3"/>
      <c r="R1" s="3"/>
      <c r="S1" s="3"/>
    </row>
    <row r="2" spans="1:23" ht="8.1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8"/>
    </row>
    <row r="3" spans="1:23" ht="25.5" customHeight="1">
      <c r="A3" s="8"/>
      <c r="B3" s="401" t="str">
        <f>'RELAÇÃO DE RUAS '!B3:E3</f>
        <v>Obra: PAVIMENTAÇÃO ASFÁLTICA</v>
      </c>
      <c r="C3" s="401"/>
      <c r="D3" s="401"/>
      <c r="E3" s="401"/>
      <c r="F3" s="6"/>
      <c r="G3" s="6"/>
      <c r="H3" s="6"/>
      <c r="I3" s="6"/>
      <c r="J3" s="6"/>
      <c r="K3" s="6"/>
      <c r="L3" s="6"/>
      <c r="M3" s="6"/>
      <c r="N3" s="6"/>
      <c r="O3" s="6"/>
      <c r="P3" s="11" t="s">
        <v>153</v>
      </c>
      <c r="Q3" s="12"/>
      <c r="R3" s="12"/>
      <c r="S3" s="12"/>
    </row>
    <row r="4" spans="1:23" ht="8.1" customHeight="1">
      <c r="A4" s="13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5"/>
      <c r="Q4" s="12"/>
      <c r="R4" s="12"/>
      <c r="S4" s="12"/>
    </row>
    <row r="5" spans="1:23">
      <c r="A5" s="8"/>
      <c r="B5" s="16" t="str">
        <f>'RELAÇÃO DE RUAS '!B5</f>
        <v>Local: Bairro Cidade Nova</v>
      </c>
      <c r="C5" s="1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11"/>
      <c r="Q5" s="12"/>
      <c r="R5" s="12"/>
      <c r="S5" s="12"/>
    </row>
    <row r="6" spans="1:23" ht="8.1" customHeight="1" thickBot="1">
      <c r="A6" s="1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8"/>
    </row>
    <row r="7" spans="1:23" ht="13.5" thickBot="1">
      <c r="A7" s="402" t="s">
        <v>10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17"/>
      <c r="Q7" s="19"/>
      <c r="R7" s="19"/>
      <c r="S7" s="19"/>
    </row>
    <row r="8" spans="1:23" ht="8.1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8"/>
    </row>
    <row r="9" spans="1:23" ht="38.25">
      <c r="A9" s="22" t="s">
        <v>0</v>
      </c>
      <c r="B9" s="171" t="s">
        <v>11</v>
      </c>
      <c r="C9" s="171" t="s">
        <v>28</v>
      </c>
      <c r="D9" s="171" t="s">
        <v>12</v>
      </c>
      <c r="E9" s="171" t="s">
        <v>13</v>
      </c>
      <c r="F9" s="171" t="s">
        <v>14</v>
      </c>
      <c r="G9" s="171" t="s">
        <v>15</v>
      </c>
      <c r="H9" s="171" t="s">
        <v>6</v>
      </c>
      <c r="I9" s="171" t="s">
        <v>102</v>
      </c>
      <c r="J9" s="171" t="s">
        <v>16</v>
      </c>
      <c r="K9" s="171" t="s">
        <v>17</v>
      </c>
      <c r="L9" s="171" t="s">
        <v>18</v>
      </c>
      <c r="M9" s="171" t="s">
        <v>25</v>
      </c>
      <c r="N9" s="171" t="s">
        <v>19</v>
      </c>
      <c r="O9" s="172" t="s">
        <v>21</v>
      </c>
      <c r="P9" s="172" t="s">
        <v>20</v>
      </c>
      <c r="Q9" s="26"/>
      <c r="R9" s="26"/>
      <c r="S9" s="26"/>
    </row>
    <row r="10" spans="1:23">
      <c r="A10" s="22">
        <v>1</v>
      </c>
      <c r="B10" s="71" t="s">
        <v>115</v>
      </c>
      <c r="C10" s="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24"/>
      <c r="P10" s="172"/>
      <c r="Q10" s="26"/>
      <c r="R10" s="26"/>
      <c r="S10" s="26"/>
    </row>
    <row r="11" spans="1:23" ht="36" customHeight="1">
      <c r="A11" s="166" t="s">
        <v>2</v>
      </c>
      <c r="B11" s="181" t="s">
        <v>134</v>
      </c>
      <c r="C11" s="182">
        <v>1</v>
      </c>
      <c r="D11" s="183">
        <v>3</v>
      </c>
      <c r="E11" s="183">
        <v>2</v>
      </c>
      <c r="F11" s="183">
        <f>ROUND(D11*E11,2)</f>
        <v>6</v>
      </c>
      <c r="G11" s="184"/>
      <c r="H11" s="184"/>
      <c r="I11" s="184"/>
      <c r="J11" s="184"/>
      <c r="K11" s="184"/>
      <c r="L11" s="184"/>
      <c r="M11" s="184"/>
      <c r="N11" s="184"/>
      <c r="O11" s="185"/>
      <c r="P11" s="186"/>
      <c r="Q11" s="26"/>
      <c r="R11" s="26"/>
      <c r="S11" s="26"/>
    </row>
    <row r="12" spans="1:23" ht="12.75" customHeight="1">
      <c r="A12" s="191"/>
      <c r="B12" s="187"/>
      <c r="C12" s="18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199"/>
      <c r="P12" s="34"/>
      <c r="Q12" s="33"/>
      <c r="R12" s="33"/>
      <c r="S12" s="33"/>
    </row>
    <row r="13" spans="1:23" ht="16.5" customHeight="1">
      <c r="A13" s="192">
        <v>2</v>
      </c>
      <c r="B13" s="187" t="s">
        <v>107</v>
      </c>
      <c r="C13" s="200"/>
      <c r="D13" s="200"/>
      <c r="E13" s="200"/>
      <c r="F13" s="72"/>
      <c r="G13" s="54"/>
      <c r="H13" s="54"/>
      <c r="I13" s="54"/>
      <c r="J13" s="54"/>
      <c r="K13" s="54"/>
      <c r="L13" s="54"/>
      <c r="M13" s="54"/>
      <c r="N13" s="54"/>
      <c r="O13" s="34"/>
      <c r="P13" s="34"/>
      <c r="Q13" s="33"/>
      <c r="R13" s="33"/>
      <c r="S13" s="33"/>
    </row>
    <row r="14" spans="1:23" ht="36.75" customHeight="1">
      <c r="A14" s="193" t="s">
        <v>3</v>
      </c>
      <c r="B14" s="161" t="s">
        <v>100</v>
      </c>
      <c r="C14" s="184"/>
      <c r="D14" s="54"/>
      <c r="E14" s="54"/>
      <c r="F14" s="37">
        <f>'RELAÇÃO DE RUAS '!F25</f>
        <v>7194.0199999999995</v>
      </c>
      <c r="G14" s="201"/>
      <c r="H14" s="201"/>
      <c r="I14" s="54"/>
      <c r="J14" s="54"/>
      <c r="K14" s="54"/>
      <c r="L14" s="54"/>
      <c r="M14" s="54"/>
      <c r="N14" s="54"/>
      <c r="O14" s="54"/>
      <c r="P14" s="202"/>
      <c r="Q14" s="33"/>
      <c r="R14" s="33">
        <v>1.42</v>
      </c>
      <c r="S14" s="33"/>
      <c r="T14" s="38"/>
    </row>
    <row r="15" spans="1:23" ht="37.5" customHeight="1">
      <c r="A15" s="193" t="s">
        <v>22</v>
      </c>
      <c r="B15" s="161" t="s">
        <v>101</v>
      </c>
      <c r="C15" s="188"/>
      <c r="D15" s="203"/>
      <c r="E15" s="54"/>
      <c r="F15" s="54">
        <f>F14</f>
        <v>7194.0199999999995</v>
      </c>
      <c r="G15" s="54">
        <v>0.15</v>
      </c>
      <c r="H15" s="54"/>
      <c r="I15" s="54"/>
      <c r="J15" s="37">
        <f>ROUND(F15*G15,2)</f>
        <v>1079.0999999999999</v>
      </c>
      <c r="K15" s="54"/>
      <c r="L15" s="54"/>
      <c r="M15" s="54"/>
      <c r="N15" s="54"/>
      <c r="O15" s="54"/>
      <c r="P15" s="34"/>
      <c r="Q15" s="33"/>
      <c r="R15" s="33"/>
      <c r="S15" s="33"/>
    </row>
    <row r="16" spans="1:23" ht="45.75" customHeight="1">
      <c r="A16" s="193" t="s">
        <v>40</v>
      </c>
      <c r="B16" s="180" t="s">
        <v>152</v>
      </c>
      <c r="C16" s="188"/>
      <c r="D16" s="203"/>
      <c r="E16" s="54"/>
      <c r="F16" s="54"/>
      <c r="G16" s="201"/>
      <c r="H16" s="201"/>
      <c r="I16" s="201"/>
      <c r="J16" s="72">
        <f>J15</f>
        <v>1079.0999999999999</v>
      </c>
      <c r="K16" s="54"/>
      <c r="L16" s="72"/>
      <c r="M16" s="72"/>
      <c r="N16" s="54">
        <v>6</v>
      </c>
      <c r="O16" s="37">
        <f>ROUND(J16*N16,2)</f>
        <v>6474.6</v>
      </c>
      <c r="P16" s="34"/>
      <c r="R16" s="41"/>
      <c r="S16" s="41"/>
      <c r="T16" s="42"/>
      <c r="U16" s="43"/>
      <c r="V16" s="44"/>
      <c r="W16" s="44"/>
    </row>
    <row r="17" spans="1:23" ht="24" customHeight="1">
      <c r="A17" s="193" t="s">
        <v>117</v>
      </c>
      <c r="B17" s="161" t="s">
        <v>103</v>
      </c>
      <c r="C17" s="188"/>
      <c r="D17" s="203"/>
      <c r="E17" s="54"/>
      <c r="F17" s="37">
        <f>'RELAÇÃO DE RUAS '!G25</f>
        <v>6382.0149999999994</v>
      </c>
      <c r="G17" s="201"/>
      <c r="H17" s="201"/>
      <c r="I17" s="201"/>
      <c r="J17" s="72"/>
      <c r="K17" s="54"/>
      <c r="L17" s="54"/>
      <c r="M17" s="72"/>
      <c r="N17" s="54"/>
      <c r="O17" s="199"/>
      <c r="P17" s="34"/>
      <c r="S17" s="45"/>
      <c r="T17" s="1"/>
      <c r="U17" s="46"/>
      <c r="V17" s="47"/>
      <c r="W17" s="40"/>
    </row>
    <row r="18" spans="1:23" ht="20.25" customHeight="1">
      <c r="A18" s="193" t="s">
        <v>118</v>
      </c>
      <c r="B18" s="161" t="s">
        <v>104</v>
      </c>
      <c r="C18" s="188"/>
      <c r="D18" s="203"/>
      <c r="E18" s="54"/>
      <c r="F18" s="37">
        <f>'RELAÇÃO DE RUAS '!G25</f>
        <v>6382.0149999999994</v>
      </c>
      <c r="G18" s="204"/>
      <c r="H18" s="204"/>
      <c r="I18" s="204"/>
      <c r="J18" s="72"/>
      <c r="K18" s="72"/>
      <c r="L18" s="72"/>
      <c r="M18" s="72"/>
      <c r="N18" s="72"/>
      <c r="O18" s="157"/>
      <c r="P18" s="74"/>
      <c r="R18" s="41"/>
      <c r="S18" s="41"/>
      <c r="T18" s="42"/>
      <c r="U18" s="43"/>
      <c r="V18" s="44"/>
      <c r="W18" s="44"/>
    </row>
    <row r="19" spans="1:23" ht="36.75" customHeight="1">
      <c r="A19" s="193" t="s">
        <v>119</v>
      </c>
      <c r="B19" s="161" t="s">
        <v>105</v>
      </c>
      <c r="C19" s="188"/>
      <c r="D19" s="203"/>
      <c r="E19" s="54"/>
      <c r="F19" s="72">
        <f>F18</f>
        <v>6382.0149999999994</v>
      </c>
      <c r="G19" s="204">
        <v>3.5000000000000003E-2</v>
      </c>
      <c r="H19" s="204"/>
      <c r="I19" s="204"/>
      <c r="J19" s="72">
        <f>ROUND(F19*G19,2)</f>
        <v>223.37</v>
      </c>
      <c r="K19" s="72">
        <v>2.4</v>
      </c>
      <c r="L19" s="37">
        <f>ROUND(J19*K19,2)</f>
        <v>536.09</v>
      </c>
      <c r="M19" s="72"/>
      <c r="N19" s="72"/>
      <c r="O19" s="157"/>
      <c r="P19" s="74"/>
      <c r="T19" s="45"/>
      <c r="U19" s="46"/>
      <c r="V19" s="47"/>
      <c r="W19" s="61"/>
    </row>
    <row r="20" spans="1:23" ht="26.25" customHeight="1">
      <c r="A20" s="193" t="s">
        <v>120</v>
      </c>
      <c r="B20" s="161" t="s">
        <v>106</v>
      </c>
      <c r="C20" s="188"/>
      <c r="D20" s="203"/>
      <c r="E20" s="54"/>
      <c r="F20" s="72"/>
      <c r="G20" s="204"/>
      <c r="H20" s="204"/>
      <c r="I20" s="204"/>
      <c r="J20" s="72"/>
      <c r="K20" s="72"/>
      <c r="L20" s="72">
        <f>L19</f>
        <v>536.09</v>
      </c>
      <c r="M20" s="72"/>
      <c r="N20" s="72">
        <v>100</v>
      </c>
      <c r="O20" s="157"/>
      <c r="P20" s="39">
        <f>ROUND(L20*N20,2)</f>
        <v>53609</v>
      </c>
      <c r="T20" s="45"/>
      <c r="U20" s="46"/>
      <c r="V20" s="47"/>
      <c r="W20" s="61"/>
    </row>
    <row r="21" spans="1:23" ht="20.25" customHeight="1">
      <c r="A21" s="63">
        <v>3</v>
      </c>
      <c r="B21" s="184" t="s">
        <v>108</v>
      </c>
      <c r="C21" s="188"/>
      <c r="D21" s="203"/>
      <c r="E21" s="54"/>
      <c r="F21" s="72"/>
      <c r="G21" s="201"/>
      <c r="H21" s="201"/>
      <c r="I21" s="201"/>
      <c r="J21" s="72"/>
      <c r="K21" s="54"/>
      <c r="L21" s="72"/>
      <c r="M21" s="72"/>
      <c r="N21" s="54"/>
      <c r="O21" s="199"/>
      <c r="P21" s="34"/>
      <c r="T21" s="45"/>
      <c r="U21" s="46"/>
      <c r="V21" s="47"/>
      <c r="W21" s="40"/>
    </row>
    <row r="22" spans="1:23" ht="48" customHeight="1">
      <c r="A22" s="53" t="s">
        <v>5</v>
      </c>
      <c r="B22" s="162" t="s">
        <v>110</v>
      </c>
      <c r="C22" s="184"/>
      <c r="D22" s="37">
        <f>'RELAÇÃO DE RUAS '!L25</f>
        <v>899.83</v>
      </c>
      <c r="E22" s="54"/>
      <c r="F22" s="72"/>
      <c r="G22" s="201"/>
      <c r="H22" s="201"/>
      <c r="I22" s="201"/>
      <c r="J22" s="72"/>
      <c r="K22" s="54"/>
      <c r="L22" s="72"/>
      <c r="M22" s="72"/>
      <c r="N22" s="54"/>
      <c r="O22" s="54"/>
      <c r="P22" s="34"/>
      <c r="R22" s="41"/>
      <c r="S22" s="41"/>
      <c r="T22" s="42"/>
      <c r="U22" s="43"/>
      <c r="V22" s="44"/>
      <c r="W22" s="44"/>
    </row>
    <row r="23" spans="1:23" ht="35.25" customHeight="1">
      <c r="A23" s="53" t="s">
        <v>26</v>
      </c>
      <c r="B23" s="162" t="s">
        <v>145</v>
      </c>
      <c r="C23" s="184"/>
      <c r="D23" s="37">
        <f>'RELAÇÃO DE RUAS '!M25</f>
        <v>1552.26</v>
      </c>
      <c r="E23" s="184"/>
      <c r="F23" s="72"/>
      <c r="G23" s="201"/>
      <c r="H23" s="201"/>
      <c r="I23" s="201"/>
      <c r="J23" s="72"/>
      <c r="K23" s="54"/>
      <c r="L23" s="72"/>
      <c r="M23" s="72"/>
      <c r="N23" s="54"/>
      <c r="O23" s="54"/>
      <c r="P23" s="34"/>
      <c r="T23" s="45"/>
      <c r="U23" s="46"/>
      <c r="V23" s="47"/>
      <c r="W23" s="40"/>
    </row>
    <row r="24" spans="1:23" ht="30.75" customHeight="1">
      <c r="A24" s="63">
        <v>4</v>
      </c>
      <c r="B24" s="184" t="s">
        <v>114</v>
      </c>
      <c r="C24" s="184"/>
      <c r="D24" s="54"/>
      <c r="E24" s="184"/>
      <c r="F24" s="72"/>
      <c r="G24" s="201"/>
      <c r="H24" s="201"/>
      <c r="I24" s="201"/>
      <c r="J24" s="72"/>
      <c r="K24" s="54"/>
      <c r="L24" s="72"/>
      <c r="M24" s="72"/>
      <c r="N24" s="54"/>
      <c r="O24" s="54"/>
      <c r="P24" s="34"/>
      <c r="T24" s="45"/>
      <c r="U24" s="46"/>
      <c r="V24" s="47"/>
      <c r="W24" s="40"/>
    </row>
    <row r="25" spans="1:23" ht="36" customHeight="1">
      <c r="A25" s="53" t="s">
        <v>23</v>
      </c>
      <c r="B25" s="189" t="s">
        <v>132</v>
      </c>
      <c r="C25" s="190">
        <v>8</v>
      </c>
      <c r="D25" s="54"/>
      <c r="E25" s="54"/>
      <c r="F25" s="72"/>
      <c r="G25" s="201"/>
      <c r="H25" s="201"/>
      <c r="I25" s="201"/>
      <c r="J25" s="72"/>
      <c r="K25" s="54"/>
      <c r="L25" s="72"/>
      <c r="M25" s="72"/>
      <c r="N25" s="54"/>
      <c r="O25" s="54"/>
      <c r="P25" s="34"/>
      <c r="R25" s="41"/>
      <c r="S25" s="41"/>
      <c r="T25" s="42"/>
      <c r="U25" s="43"/>
      <c r="V25" s="44"/>
      <c r="W25" s="44"/>
    </row>
    <row r="26" spans="1:23" ht="42" customHeight="1" thickBot="1">
      <c r="A26" s="53" t="s">
        <v>35</v>
      </c>
      <c r="B26" s="189" t="s">
        <v>111</v>
      </c>
      <c r="C26" s="184"/>
      <c r="D26" s="54"/>
      <c r="E26" s="54"/>
      <c r="F26" s="37">
        <f>'RELAÇÃO DE RUAS '!I25</f>
        <v>109.2</v>
      </c>
      <c r="G26" s="201"/>
      <c r="H26" s="201"/>
      <c r="I26" s="201"/>
      <c r="J26" s="72"/>
      <c r="K26" s="54"/>
      <c r="L26" s="72"/>
      <c r="M26" s="72"/>
      <c r="N26" s="54"/>
      <c r="O26" s="54"/>
      <c r="P26" s="34"/>
      <c r="T26" s="1"/>
    </row>
    <row r="27" spans="1:23" ht="30" customHeight="1" thickBot="1">
      <c r="A27" s="53" t="s">
        <v>34</v>
      </c>
      <c r="B27" s="189" t="s">
        <v>112</v>
      </c>
      <c r="C27" s="184">
        <v>12</v>
      </c>
      <c r="D27" s="414" t="s">
        <v>38</v>
      </c>
      <c r="E27" s="415"/>
      <c r="F27" s="37">
        <f>C27*0.28</f>
        <v>3.3600000000000003</v>
      </c>
      <c r="G27" s="201"/>
      <c r="H27" s="201"/>
      <c r="I27" s="201"/>
      <c r="J27" s="72"/>
      <c r="K27" s="54"/>
      <c r="L27" s="72"/>
      <c r="M27" s="72"/>
      <c r="N27" s="54"/>
      <c r="O27" s="54"/>
      <c r="P27" s="34"/>
      <c r="Q27" s="73"/>
      <c r="R27" s="48"/>
      <c r="S27" s="48"/>
      <c r="T27" s="48"/>
      <c r="U27" s="49"/>
      <c r="V27" s="49"/>
      <c r="W27" s="50"/>
    </row>
    <row r="28" spans="1:23" ht="30" customHeight="1">
      <c r="A28" s="53" t="s">
        <v>121</v>
      </c>
      <c r="B28" s="189" t="s">
        <v>113</v>
      </c>
      <c r="C28" s="190">
        <v>12</v>
      </c>
      <c r="D28" s="54"/>
      <c r="E28" s="54"/>
      <c r="F28" s="72"/>
      <c r="G28" s="201"/>
      <c r="H28" s="201"/>
      <c r="I28" s="201"/>
      <c r="J28" s="72"/>
      <c r="K28" s="54"/>
      <c r="L28" s="72"/>
      <c r="M28" s="72"/>
      <c r="N28" s="54"/>
      <c r="O28" s="54"/>
      <c r="P28" s="34"/>
    </row>
    <row r="29" spans="1:23">
      <c r="A29" s="194">
        <v>5</v>
      </c>
      <c r="B29" s="167" t="s">
        <v>125</v>
      </c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205"/>
      <c r="P29" s="206"/>
      <c r="Q29" s="2"/>
      <c r="R29" s="2"/>
      <c r="S29" s="2"/>
    </row>
    <row r="30" spans="1:23">
      <c r="A30" s="195" t="s">
        <v>27</v>
      </c>
      <c r="B30" s="168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205"/>
      <c r="P30" s="206"/>
      <c r="Q30" s="2"/>
      <c r="R30" s="2"/>
      <c r="S30" s="2"/>
    </row>
    <row r="31" spans="1:23" ht="24.75" thickBot="1">
      <c r="A31" s="196" t="s">
        <v>109</v>
      </c>
      <c r="B31" s="197" t="s">
        <v>128</v>
      </c>
      <c r="C31" s="198">
        <v>0</v>
      </c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8"/>
      <c r="P31" s="209"/>
      <c r="Q31" s="2"/>
      <c r="R31" s="2"/>
      <c r="S31" s="2"/>
    </row>
  </sheetData>
  <mergeCells count="4">
    <mergeCell ref="D27:E27"/>
    <mergeCell ref="A1:P1"/>
    <mergeCell ref="B3:E3"/>
    <mergeCell ref="A7:P7"/>
  </mergeCells>
  <pageMargins left="0.51181102362204722" right="0.5118110236220472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PLANILHA</vt:lpstr>
      <vt:lpstr>RELAÇÃO DE RUAS </vt:lpstr>
      <vt:lpstr>MEMORIA</vt:lpstr>
      <vt:lpstr>MEMORIA!Area_de_impressao</vt:lpstr>
      <vt:lpstr>PLANILHA!Area_de_impressao</vt:lpstr>
      <vt:lpstr>'RELAÇÃO DE RUAS '!Area_de_impressao</vt:lpstr>
      <vt:lpstr>MEMORIA!Titulos_de_impressao</vt:lpstr>
      <vt:lpstr>PLANILHA!Titulos_de_impressao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Usuario</cp:lastModifiedBy>
  <cp:lastPrinted>2013-08-27T14:07:48Z</cp:lastPrinted>
  <dcterms:created xsi:type="dcterms:W3CDTF">2006-09-22T13:55:22Z</dcterms:created>
  <dcterms:modified xsi:type="dcterms:W3CDTF">2013-09-30T12:05:32Z</dcterms:modified>
</cp:coreProperties>
</file>